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352" windowHeight="8448" tabRatio="952" firstSheet="5" activeTab="10"/>
  </bookViews>
  <sheets>
    <sheet name="ŠUR 1." sheetId="1" r:id="rId1"/>
    <sheet name="ŠUR 1.po Op." sheetId="2" r:id="rId2"/>
    <sheet name="ŠUR 1.I" sheetId="3" r:id="rId3"/>
    <sheet name="ŠUR1.I po Op." sheetId="4" r:id="rId4"/>
    <sheet name="ŠUR1.II" sheetId="5" r:id="rId5"/>
    <sheet name="ŠUR1.II Po Op." sheetId="6" r:id="rId6"/>
    <sheet name="Zb.sjek." sheetId="7" r:id="rId7"/>
    <sheet name="Sječe po Opć. " sheetId="8" r:id="rId8"/>
    <sheet name="Sjek. ŠG" sheetId="9" r:id="rId9"/>
    <sheet name="Zb.Pl.sječa" sheetId="10" r:id="rId10"/>
    <sheet name="Pl.sj.ŠG." sheetId="11" r:id="rId11"/>
    <sheet name="Pl.real." sheetId="12" r:id="rId12"/>
    <sheet name="Pl.real.po Op." sheetId="13" r:id="rId13"/>
    <sheet name="Vlas.kap.ŠG." sheetId="14" r:id="rId14"/>
    <sheet name="Kap.zb." sheetId="15" r:id="rId15"/>
    <sheet name="Ang.kap." sheetId="16" r:id="rId16"/>
    <sheet name="Zaposl. " sheetId="17" r:id="rId17"/>
    <sheet name="Rad.vr." sheetId="18" r:id="rId18"/>
    <sheet name="Inv. " sheetId="19" r:id="rId19"/>
    <sheet name="Inv.održ " sheetId="20" r:id="rId20"/>
    <sheet name="FINAN." sheetId="21" r:id="rId21"/>
    <sheet name="List1" sheetId="22" r:id="rId22"/>
  </sheets>
  <externalReferences>
    <externalReference r:id="rId25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<sst xmlns="http://schemas.openxmlformats.org/spreadsheetml/2006/main" count="3756" uniqueCount="637">
  <si>
    <t>Gospod. Jedinice</t>
  </si>
  <si>
    <t>Šire kategorije</t>
  </si>
  <si>
    <t>Četinari</t>
  </si>
  <si>
    <t>Lišćari</t>
  </si>
  <si>
    <t>Svega</t>
  </si>
  <si>
    <t xml:space="preserve">Četinari </t>
  </si>
  <si>
    <t>Visoke šume</t>
  </si>
  <si>
    <t>Kulture</t>
  </si>
  <si>
    <t>Izdanačke šume</t>
  </si>
  <si>
    <t>U K U P N O</t>
  </si>
  <si>
    <t>"Konjuh"</t>
  </si>
  <si>
    <t>Gornja Drinjača</t>
  </si>
  <si>
    <t>Srednja Drinjača</t>
  </si>
  <si>
    <t>Gostelja</t>
  </si>
  <si>
    <t>Š.G.</t>
  </si>
  <si>
    <t>SVEUKUPNO</t>
  </si>
  <si>
    <t>"Sprečko"</t>
  </si>
  <si>
    <t>"Majevičko"</t>
  </si>
  <si>
    <t>"Vlaseničko"</t>
  </si>
  <si>
    <t>ŠUME TK</t>
  </si>
  <si>
    <t>Tabela 2.</t>
  </si>
  <si>
    <t>P L A N</t>
  </si>
  <si>
    <t>JP "ŠUME TK" DD</t>
  </si>
  <si>
    <t>K L A D A NJ</t>
  </si>
  <si>
    <t>Oskova</t>
  </si>
  <si>
    <t>Turija</t>
  </si>
  <si>
    <t>G.Spreča</t>
  </si>
  <si>
    <t>M.Spreča</t>
  </si>
  <si>
    <t>Jala Majevica</t>
  </si>
  <si>
    <t>Rudenik Svatovac</t>
  </si>
  <si>
    <t>Šemunica</t>
  </si>
  <si>
    <t>Maoča</t>
  </si>
  <si>
    <t>T.Bistrica</t>
  </si>
  <si>
    <t>M.J.Rijeka</t>
  </si>
  <si>
    <t>J.Tavna</t>
  </si>
  <si>
    <t>D.Drinjača</t>
  </si>
  <si>
    <t>S.L.Rijeka</t>
  </si>
  <si>
    <t>Struktura</t>
  </si>
  <si>
    <t>Vrsta drveta</t>
  </si>
  <si>
    <t>PLANIRANA DRVNA MASA</t>
  </si>
  <si>
    <t>Bruto</t>
  </si>
  <si>
    <t>Neto</t>
  </si>
  <si>
    <t>Tabela 3.</t>
  </si>
  <si>
    <t>Jela/smrča</t>
  </si>
  <si>
    <t>Bijeli bor</t>
  </si>
  <si>
    <t>Crni bor</t>
  </si>
  <si>
    <t>ČETINARI</t>
  </si>
  <si>
    <t>Bukva</t>
  </si>
  <si>
    <t>Hrast</t>
  </si>
  <si>
    <t>Ostali lišćari</t>
  </si>
  <si>
    <t>Plemen. lišćari</t>
  </si>
  <si>
    <t>LIŠĆARI</t>
  </si>
  <si>
    <t>REDOVAN PLAN</t>
  </si>
  <si>
    <t>OSTALE SJEČE</t>
  </si>
  <si>
    <t>Sanitarne sječe</t>
  </si>
  <si>
    <t>Maloprodaja</t>
  </si>
  <si>
    <t>UKUPNO OSTALE SJEČE</t>
  </si>
  <si>
    <t>Plan sječa m3 (bruto)</t>
  </si>
  <si>
    <t>Plan sječa m3 (neto)</t>
  </si>
  <si>
    <t>Tabela 3.1.</t>
  </si>
  <si>
    <t>ŠG "KONJUH"KLADANJ</t>
  </si>
  <si>
    <t>GORNJA DRINJAČA</t>
  </si>
  <si>
    <t>SREDNJA DRINJAČA</t>
  </si>
  <si>
    <t>GOSTELJA</t>
  </si>
  <si>
    <t>ŠG "KONJUH"</t>
  </si>
  <si>
    <t>ŠG "SPREČKO" ŽIVINICE</t>
  </si>
  <si>
    <t>Tabela 3.2.</t>
  </si>
  <si>
    <t>ŠUMAR. BANOVIĆI</t>
  </si>
  <si>
    <t>ŠUMAR. TUZLA</t>
  </si>
  <si>
    <t>ŠG "SPREČKO"</t>
  </si>
  <si>
    <t>Tabela 3.3.</t>
  </si>
  <si>
    <t>ŠG "MAJEVIČKO" SREBRENIK</t>
  </si>
  <si>
    <t>ŠUMAR. ČELIĆ</t>
  </si>
  <si>
    <t>ŠG "MAJEVIČKO"</t>
  </si>
  <si>
    <t>ŠUM.SREBRENIK</t>
  </si>
  <si>
    <t>ŠG "VLASENIČKO" TURALIĆI</t>
  </si>
  <si>
    <t>Tabela 3.4.</t>
  </si>
  <si>
    <t>ŠUMAR. JELICA</t>
  </si>
  <si>
    <t>ŠUMAR. JELOVIK</t>
  </si>
  <si>
    <t>ŠG "VLASENIČKO"</t>
  </si>
  <si>
    <t>Red.br.</t>
  </si>
  <si>
    <t>S o r t i m e n t</t>
  </si>
  <si>
    <t xml:space="preserve">Količina </t>
  </si>
  <si>
    <t>Cijena</t>
  </si>
  <si>
    <t>Vrijednost</t>
  </si>
  <si>
    <t>Količina</t>
  </si>
  <si>
    <t>REDOVNE SJEČE</t>
  </si>
  <si>
    <t>J/S</t>
  </si>
  <si>
    <t>b.c.bor</t>
  </si>
  <si>
    <t>Trupci F/I klasa</t>
  </si>
  <si>
    <t>Trupci III klasa</t>
  </si>
  <si>
    <t>Trupci F/III klasa</t>
  </si>
  <si>
    <t>Ukupno trupci četinara</t>
  </si>
  <si>
    <t>Rudno drvo četinara</t>
  </si>
  <si>
    <t>Celulozno drvo</t>
  </si>
  <si>
    <t>Ukupno četinari</t>
  </si>
  <si>
    <t>Trupci F klase</t>
  </si>
  <si>
    <t>Trupci L klase</t>
  </si>
  <si>
    <t>Trupci I klase</t>
  </si>
  <si>
    <t>Trupci II klase</t>
  </si>
  <si>
    <r>
      <t xml:space="preserve">Trupci </t>
    </r>
    <r>
      <rPr>
        <sz val="10"/>
        <rFont val="Arial"/>
        <family val="2"/>
      </rPr>
      <t>III klase</t>
    </r>
  </si>
  <si>
    <t>Pl. Lišćari</t>
  </si>
  <si>
    <t>Trupci ostalih lišćara</t>
  </si>
  <si>
    <t>Ukupno trupci lišćara</t>
  </si>
  <si>
    <t>Rudno drvo lišćara</t>
  </si>
  <si>
    <t>Ogrevno drvo</t>
  </si>
  <si>
    <t>Ukupno lišćari</t>
  </si>
  <si>
    <t>Malop.ogr.drv. u dub.stanju</t>
  </si>
  <si>
    <t>L i š ć a r i</t>
  </si>
  <si>
    <t>Č e t i n a r i</t>
  </si>
  <si>
    <t xml:space="preserve">UKUPNO </t>
  </si>
  <si>
    <t>% učeš.</t>
  </si>
  <si>
    <t>ŠG "KONJUH" KLADANJ</t>
  </si>
  <si>
    <t>Tabela 4.1.</t>
  </si>
  <si>
    <t>Tabela 4.</t>
  </si>
  <si>
    <t>Ukupne sječe</t>
  </si>
  <si>
    <t>Tabela 4.2.</t>
  </si>
  <si>
    <t>Tabela 4.3.</t>
  </si>
  <si>
    <t>ŠG "VLASENIČKO" KLADANJ</t>
  </si>
  <si>
    <t>Tabela 4.4.</t>
  </si>
  <si>
    <t>PLAN PROIZVODNJE PO ANGAŽOVANIM KAPACITETIMA</t>
  </si>
  <si>
    <t>Tabela 6.</t>
  </si>
  <si>
    <t>Faza rada</t>
  </si>
  <si>
    <t>UKUPNO JP"ŠUME TK"</t>
  </si>
  <si>
    <t>Oblovina</t>
  </si>
  <si>
    <t>Ogrev</t>
  </si>
  <si>
    <t>Ukupno</t>
  </si>
  <si>
    <t>Sječa</t>
  </si>
  <si>
    <t>Izvoz</t>
  </si>
  <si>
    <t>Otprema</t>
  </si>
  <si>
    <t>II Usluge</t>
  </si>
  <si>
    <t>I+II+III</t>
  </si>
  <si>
    <t>UKUPNO</t>
  </si>
  <si>
    <t>-vlastiti kapaciteti-</t>
  </si>
  <si>
    <t>Jed.mjere</t>
  </si>
  <si>
    <t>Planirano</t>
  </si>
  <si>
    <t>Motor.pile</t>
  </si>
  <si>
    <t>Izvršilaca</t>
  </si>
  <si>
    <t>m3</t>
  </si>
  <si>
    <t>kom</t>
  </si>
  <si>
    <t>Lifranje</t>
  </si>
  <si>
    <t>radnik</t>
  </si>
  <si>
    <t>Animalna vuča</t>
  </si>
  <si>
    <t>Sječa i izrada</t>
  </si>
  <si>
    <t>Konji</t>
  </si>
  <si>
    <t>par</t>
  </si>
  <si>
    <t>Mehanizov.vuča sa odvoltac.</t>
  </si>
  <si>
    <t>Zgl.trakt.</t>
  </si>
  <si>
    <t>utovar sa</t>
  </si>
  <si>
    <t>primicanjem</t>
  </si>
  <si>
    <t>Mehaniz.</t>
  </si>
  <si>
    <t>Auto dizal.</t>
  </si>
  <si>
    <t>Ručni</t>
  </si>
  <si>
    <t>utovar</t>
  </si>
  <si>
    <t>Gradnja i</t>
  </si>
  <si>
    <t>održavanje</t>
  </si>
  <si>
    <t>vlaka i put.</t>
  </si>
  <si>
    <t>Građ.maš.</t>
  </si>
  <si>
    <t>KM</t>
  </si>
  <si>
    <t>Ukupna proizv.vlast.kapacit.</t>
  </si>
  <si>
    <t>Šumarija</t>
  </si>
  <si>
    <t>Sjetva sjemenom</t>
  </si>
  <si>
    <t>Sadnja sadnicama</t>
  </si>
  <si>
    <t>Šifra</t>
  </si>
  <si>
    <t>ha</t>
  </si>
  <si>
    <t>Pripr.zemlj.za prir.podmlađ.</t>
  </si>
  <si>
    <t>"KONJUH"</t>
  </si>
  <si>
    <t>G.Drinjača</t>
  </si>
  <si>
    <t>S.Drinjača</t>
  </si>
  <si>
    <t>Banovići</t>
  </si>
  <si>
    <t>Tuzla</t>
  </si>
  <si>
    <t>"SPREČKO"</t>
  </si>
  <si>
    <t>Srebrenik</t>
  </si>
  <si>
    <t>Čelić</t>
  </si>
  <si>
    <t>Jelovik</t>
  </si>
  <si>
    <t>Jelica</t>
  </si>
  <si>
    <t>"VLASENIČKO"</t>
  </si>
  <si>
    <t>"MAJEVIČKO"</t>
  </si>
  <si>
    <t>ŠUMSKO GAZDINSTVO</t>
  </si>
  <si>
    <t>(pošumljavanje)</t>
  </si>
  <si>
    <t>Tabela 1.</t>
  </si>
  <si>
    <t xml:space="preserve">3 - Izdanačke šume -kategorija 4000       </t>
  </si>
  <si>
    <t>1 - Visoke šume sa prirodnom obnovom -kategorija 1000</t>
  </si>
  <si>
    <t>4 - Šibljaci i goleti podesni za pošumlj.-kategorija 5000</t>
  </si>
  <si>
    <t>Tabela 1.a.</t>
  </si>
  <si>
    <t>Ukupno pošumljavanje ha</t>
  </si>
  <si>
    <t>(popunjavanje)</t>
  </si>
  <si>
    <t>Popunjav.prirod.podmlatka</t>
  </si>
  <si>
    <t>Popunjav.šumskih kultura</t>
  </si>
  <si>
    <t>Ukupno popunjavanje ha</t>
  </si>
  <si>
    <t>2 - Šumske kulture -kategorija 3000</t>
  </si>
  <si>
    <t>Njega šumskih kultura</t>
  </si>
  <si>
    <t>Mladika i</t>
  </si>
  <si>
    <t>Prorede</t>
  </si>
  <si>
    <t>guštika</t>
  </si>
  <si>
    <t>R.br.</t>
  </si>
  <si>
    <t>Tabela 9.</t>
  </si>
  <si>
    <t>KVALIFIKACIONA STRUKTURA</t>
  </si>
  <si>
    <t>VSS</t>
  </si>
  <si>
    <t>VŠ</t>
  </si>
  <si>
    <t>SSS</t>
  </si>
  <si>
    <t>VK</t>
  </si>
  <si>
    <t>KV</t>
  </si>
  <si>
    <t>PK</t>
  </si>
  <si>
    <t>NK</t>
  </si>
  <si>
    <t>Uprava ŠG</t>
  </si>
  <si>
    <t>Mjesec</t>
  </si>
  <si>
    <t>Za obračun</t>
  </si>
  <si>
    <t>Dana</t>
  </si>
  <si>
    <t>Sati</t>
  </si>
  <si>
    <t>Broj radnih dana</t>
  </si>
  <si>
    <t>Dani praznika</t>
  </si>
  <si>
    <t>Subote i nedjelje</t>
  </si>
  <si>
    <t>Kalendarski broj dana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</si>
  <si>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</si>
  <si>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</si>
  <si>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</si>
  <si>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</si>
  <si>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</si>
  <si>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</si>
  <si>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</si>
  <si>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</si>
  <si>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</si>
  <si>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Oktobar</t>
  </si>
  <si>
    <t>Novembar</t>
  </si>
  <si>
    <t>Decembar</t>
  </si>
  <si>
    <t>Tabela 10.</t>
  </si>
  <si>
    <t>Četin.</t>
  </si>
  <si>
    <t>Tabela 5.1.</t>
  </si>
  <si>
    <t>Tabela 5.2.</t>
  </si>
  <si>
    <t>Tabela 5.4.</t>
  </si>
  <si>
    <t>Trupci II klasa</t>
  </si>
  <si>
    <t>km</t>
  </si>
  <si>
    <t>Tabela 5.</t>
  </si>
  <si>
    <t>ŠG "Konjuh"</t>
  </si>
  <si>
    <t>ŠG "Sprečko"</t>
  </si>
  <si>
    <t>ŠG "Majevičko"</t>
  </si>
  <si>
    <t>ŠG "Vlaseničko"</t>
  </si>
  <si>
    <t>JP "ŠUME TK"</t>
  </si>
  <si>
    <t>UKUPNO JP</t>
  </si>
  <si>
    <t>PREGLED</t>
  </si>
  <si>
    <t>Odjel</t>
  </si>
  <si>
    <t>Sanitarna</t>
  </si>
  <si>
    <t>ODJELI</t>
  </si>
  <si>
    <t>MALOPRODAJA</t>
  </si>
  <si>
    <t>SVEGA KONJUH</t>
  </si>
  <si>
    <t>Plan sječe m3  (neto)</t>
  </si>
  <si>
    <t>Plan sječe m3  (bruto)</t>
  </si>
  <si>
    <t>Tabela 2.1.</t>
  </si>
  <si>
    <t>Tabela 2.2.</t>
  </si>
  <si>
    <t>Tabela 2.3.</t>
  </si>
  <si>
    <t>Tinja</t>
  </si>
  <si>
    <t>Tabela 2.4.</t>
  </si>
  <si>
    <t>Sapna Lokanjska Rijeka</t>
  </si>
  <si>
    <t>Mala Spreča</t>
  </si>
  <si>
    <t>S T R U K T U R A</t>
  </si>
  <si>
    <t>Vrijednost.</t>
  </si>
  <si>
    <t>Građevinski objekti:</t>
  </si>
  <si>
    <t>Šumski kamionski putevi</t>
  </si>
  <si>
    <t>Mostovi</t>
  </si>
  <si>
    <t>Poslovne zgrade</t>
  </si>
  <si>
    <t>Ostali građevinski objekti</t>
  </si>
  <si>
    <t>SVEGA</t>
  </si>
  <si>
    <t>Oprema:</t>
  </si>
  <si>
    <t>Zglobni traktor LKT</t>
  </si>
  <si>
    <t>Zglobni traktor Farmer</t>
  </si>
  <si>
    <t>U K U P N O:</t>
  </si>
  <si>
    <t>N A Z I V</t>
  </si>
  <si>
    <t>j/m</t>
  </si>
  <si>
    <t>KONJUH</t>
  </si>
  <si>
    <t>SPREČKO</t>
  </si>
  <si>
    <t>MAJEVIČKO</t>
  </si>
  <si>
    <t>VLASENIČKO</t>
  </si>
  <si>
    <t>MOTORNE PILE</t>
  </si>
  <si>
    <t>Ostatak iza industr.sječa</t>
  </si>
  <si>
    <t>(njega šum. kultura i sastojina iz prirodne obnove)</t>
  </si>
  <si>
    <t>Njega prirodne sastojine</t>
  </si>
  <si>
    <t>ŠUMAR. SREBRENIK</t>
  </si>
  <si>
    <t>Tabela 5.3.</t>
  </si>
  <si>
    <t>DIREKCIJA I PŠ</t>
  </si>
  <si>
    <t>j/mj</t>
  </si>
  <si>
    <t>Donja Dr.</t>
  </si>
  <si>
    <t>Mehanizov. vuča sa odvoltacijom</t>
  </si>
  <si>
    <t>Mehanizovani</t>
  </si>
  <si>
    <t>vlaka i puteva</t>
  </si>
  <si>
    <t>ŠUMSKI KAMIONSKI PUTEVI</t>
  </si>
  <si>
    <t>MOSTOVI</t>
  </si>
  <si>
    <t>ANIMAL- KONJI ZA VUČU</t>
  </si>
  <si>
    <t>BULDOZER</t>
  </si>
  <si>
    <t>TERENSKA VOZILA</t>
  </si>
  <si>
    <t>PRINTERI</t>
  </si>
  <si>
    <t>KONTEJNERI ZA SMJEŠTAJ LJUDI</t>
  </si>
  <si>
    <t>ŠTALA</t>
  </si>
  <si>
    <t>OSTALO</t>
  </si>
  <si>
    <t>ZGLOBNI TRAKTORI</t>
  </si>
  <si>
    <t>S V E G A</t>
  </si>
  <si>
    <t>Ukupna proizv.vlast.kapac.</t>
  </si>
  <si>
    <t>Uk. otprema</t>
  </si>
  <si>
    <t>4 - Šibljaci i goleti podesni za pošumljav.-kategorija 5000</t>
  </si>
  <si>
    <t>I Vlast. kapac.</t>
  </si>
  <si>
    <t>III Maloprod.</t>
  </si>
  <si>
    <t>-realizac.m3</t>
  </si>
  <si>
    <t>UREĐENJE DVORIŠTA POSL.OBJ.</t>
  </si>
  <si>
    <t xml:space="preserve">JP "ŠUME TK" DD </t>
  </si>
  <si>
    <t>GJ</t>
  </si>
  <si>
    <t>Os.sj.</t>
  </si>
  <si>
    <t>SANIT. SJEČE</t>
  </si>
  <si>
    <t>Šifra radova:</t>
  </si>
  <si>
    <t>Šifra radova</t>
  </si>
  <si>
    <t>Maloprod.</t>
  </si>
  <si>
    <t>Ost.sj.</t>
  </si>
  <si>
    <t>Ja.Tav.</t>
  </si>
  <si>
    <t>SVEGA MAJEV.</t>
  </si>
  <si>
    <t>SVEGA VLASEN.</t>
  </si>
  <si>
    <t>Tabela 2.a.</t>
  </si>
  <si>
    <t>Kladanj</t>
  </si>
  <si>
    <t>Živinice</t>
  </si>
  <si>
    <t>Lukavac</t>
  </si>
  <si>
    <t>Gračanica</t>
  </si>
  <si>
    <t>Kalesija</t>
  </si>
  <si>
    <t>Teočak</t>
  </si>
  <si>
    <t>Sapna</t>
  </si>
  <si>
    <t>Tabela 4.a.</t>
  </si>
  <si>
    <t>Vrsta sječe</t>
  </si>
  <si>
    <t>Redovne sječe</t>
  </si>
  <si>
    <t>Sortimenti</t>
  </si>
  <si>
    <t>Ostale sječe</t>
  </si>
  <si>
    <t>Vrijednost drveta na panju</t>
  </si>
  <si>
    <t>Naknada 5% za budžet općine</t>
  </si>
  <si>
    <t>Ukupno naknada 7%</t>
  </si>
  <si>
    <t>047</t>
  </si>
  <si>
    <t>001</t>
  </si>
  <si>
    <t>057</t>
  </si>
  <si>
    <t>035</t>
  </si>
  <si>
    <t>094</t>
  </si>
  <si>
    <t>044</t>
  </si>
  <si>
    <t>085</t>
  </si>
  <si>
    <t>056</t>
  </si>
  <si>
    <t>138</t>
  </si>
  <si>
    <t>142</t>
  </si>
  <si>
    <t>Lišć.</t>
  </si>
  <si>
    <t>Pr.zemlj.za prir.podml.</t>
  </si>
  <si>
    <t>Šifra općine:</t>
  </si>
  <si>
    <t>047 Kladanj</t>
  </si>
  <si>
    <t>106 Živinice</t>
  </si>
  <si>
    <t>001 Banovići</t>
  </si>
  <si>
    <t>057 Lukavac</t>
  </si>
  <si>
    <t>035 Gračanica</t>
  </si>
  <si>
    <t>094 Tuzla</t>
  </si>
  <si>
    <t>044 Kalesija</t>
  </si>
  <si>
    <t>085 Srebrenik</t>
  </si>
  <si>
    <t>056 Čelić</t>
  </si>
  <si>
    <t>138 Sapna</t>
  </si>
  <si>
    <t>142 Teočak</t>
  </si>
  <si>
    <t>"VLASENIČ."</t>
  </si>
  <si>
    <t>"MAJEVIČ."</t>
  </si>
  <si>
    <t>Popunj.prir.podmlatka</t>
  </si>
  <si>
    <t>Popunj.šum. kultura</t>
  </si>
  <si>
    <t>Šifra:</t>
  </si>
  <si>
    <t>Ukupno njega ha</t>
  </si>
  <si>
    <t>Tabela 1.I.</t>
  </si>
  <si>
    <t>Tabela 1.I.a.</t>
  </si>
  <si>
    <t>Tabela 1.II.</t>
  </si>
  <si>
    <t>Tabela 1.II.a.</t>
  </si>
  <si>
    <t>Gor. Spr.</t>
  </si>
  <si>
    <t>SVEGA SPREČ.</t>
  </si>
  <si>
    <t>Tabela 4.a.1.</t>
  </si>
  <si>
    <t>Tabela 4.a.2.</t>
  </si>
  <si>
    <t>Tabela 4.a.3.</t>
  </si>
  <si>
    <t>Tabela 4.a.4.</t>
  </si>
  <si>
    <t>MOT.ČISTAČI KULTURA</t>
  </si>
  <si>
    <t>FRIŽIDER</t>
  </si>
  <si>
    <t>VRIJEDNOST REALIZACIJE PO OPŠTINAMA</t>
  </si>
  <si>
    <t>Njega šuma po opštinama ha</t>
  </si>
  <si>
    <t>Šifra opštine</t>
  </si>
  <si>
    <t>Popunjavanje po opštinama ha</t>
  </si>
  <si>
    <t>Šifra opštine:</t>
  </si>
  <si>
    <t>Pošumljavanje po opštinama ha</t>
  </si>
  <si>
    <t>opštine</t>
  </si>
  <si>
    <t>D.Krivaja</t>
  </si>
  <si>
    <t>Donja</t>
  </si>
  <si>
    <t>Krivaja</t>
  </si>
  <si>
    <t>PUTNIČKO VOZILO</t>
  </si>
  <si>
    <t>UNUTARNJE UREĐENJE PROSTORIJA</t>
  </si>
  <si>
    <t>Sporedne djelatnosti</t>
  </si>
  <si>
    <t>Mr.</t>
  </si>
  <si>
    <t>ostali</t>
  </si>
  <si>
    <t>ŠG KONJUH</t>
  </si>
  <si>
    <t>Ukupno stanje</t>
  </si>
  <si>
    <t xml:space="preserve">Planirano zapošljavanje </t>
  </si>
  <si>
    <t>ŠG SPREČKO</t>
  </si>
  <si>
    <t>ŠG MAJEVIČKO</t>
  </si>
  <si>
    <t>ŠG VLASENIČKO</t>
  </si>
  <si>
    <t>struka</t>
  </si>
  <si>
    <t>PRIVATNE ŠUME</t>
  </si>
  <si>
    <t>DIREKCIJA</t>
  </si>
  <si>
    <t>UKUPNO STANJE</t>
  </si>
  <si>
    <t>Majevica-jablan.rij.</t>
  </si>
  <si>
    <t xml:space="preserve">Ukupno plan.zapošljav. </t>
  </si>
  <si>
    <t>Opština</t>
  </si>
  <si>
    <t>REKAPITULACIJA PLANA</t>
  </si>
  <si>
    <t>Tabela 2.a.1.</t>
  </si>
  <si>
    <t>Jed.mj.</t>
  </si>
  <si>
    <t>šumarska</t>
  </si>
  <si>
    <t xml:space="preserve"> U K U P N O</t>
  </si>
  <si>
    <t>Naknada 2% za budžet kantona</t>
  </si>
  <si>
    <t>NABAVKA ZEMLJIŠTA</t>
  </si>
  <si>
    <t>Zglobni traktor Eccotrak</t>
  </si>
  <si>
    <t>KOMBI BUS (1+8)</t>
  </si>
  <si>
    <t>RAČUNARI</t>
  </si>
  <si>
    <t>VANJSKO UREĐENJE POSL.OBJEKATA</t>
  </si>
  <si>
    <t xml:space="preserve">*  - Zaštićeni pejzaž - zona A(dio od.) </t>
  </si>
  <si>
    <t xml:space="preserve">** - Zaštićeni pejzaž - zona B(dio od.) </t>
  </si>
  <si>
    <t xml:space="preserve">***- Zaštićeni pejzaž - zona C(dio od.) </t>
  </si>
  <si>
    <t>0</t>
  </si>
  <si>
    <t>KLADANJ</t>
  </si>
  <si>
    <t>Tabela 11.</t>
  </si>
  <si>
    <t>KONTO I NAZIV</t>
  </si>
  <si>
    <t>POSLOVNE JEDINICE</t>
  </si>
  <si>
    <t>Priv.šume</t>
  </si>
  <si>
    <t>Direkcija</t>
  </si>
  <si>
    <t>PRIHODI</t>
  </si>
  <si>
    <t>PRIHODI OD PRODAJE ROBE NA DOM.TRŽIŠTU</t>
  </si>
  <si>
    <t>PRIHODI OD PRODAJE PROIZVODA I USLUGA</t>
  </si>
  <si>
    <t>PRIHODI OD PREMIJA, SUBVENCIJA, POTICAJA I SL.</t>
  </si>
  <si>
    <t>PRIHODI OD ZAKUPA</t>
  </si>
  <si>
    <t>PRIHODI OD DONACIJA</t>
  </si>
  <si>
    <t>OSTALI PRIHODI PO DRUGIM OSNOVAMA</t>
  </si>
  <si>
    <t>PRIHODI OD KAMATA</t>
  </si>
  <si>
    <t>UKUPNO PRIHODI</t>
  </si>
  <si>
    <t>RASHODI</t>
  </si>
  <si>
    <t>UTROŠENE SIROVINE I MATERIJAL</t>
  </si>
  <si>
    <t>UTROŠENA ENERGIJA I GORIVO</t>
  </si>
  <si>
    <t>UTROŠENI REZERVNI DIJELOVI</t>
  </si>
  <si>
    <t>OTPIS SITNOG INVENTARA, AMBALAŽE I AUTO GUMA</t>
  </si>
  <si>
    <t xml:space="preserve">TROŠKOVI BRUTO PLAĆA </t>
  </si>
  <si>
    <t>TROŠKOVI NAKNADA PLAĆA</t>
  </si>
  <si>
    <t>TROŠKOVI SLUŽBENIH PUTOVANJA</t>
  </si>
  <si>
    <t>TROŠ.OST.PRIMANJA,NAKNADA I MATER.PRAVA ZAP.</t>
  </si>
  <si>
    <t>TROŠKOVI NAKNADA ODBORA, KOMISIJA I SL.</t>
  </si>
  <si>
    <t>TROŠKOVI NAKNADA OSTALIM FIZ.LICIMA</t>
  </si>
  <si>
    <t>TROŠKOVI USLUGA IZRADE I DORADE UČINAKA</t>
  </si>
  <si>
    <t>TROŠKOVI TRANSPORTNIH USLUGA</t>
  </si>
  <si>
    <t>TROŠKOVI USLUGA ODRŽAVANJA</t>
  </si>
  <si>
    <t>TROŠKOVI ZAKUPA</t>
  </si>
  <si>
    <t>TROŠKOVI REKLAME I SPONZORSTVA</t>
  </si>
  <si>
    <t>TROŠKOVI OSTALIH USLUGA</t>
  </si>
  <si>
    <t>AMORTIZACIJA STALNIH SREDSTAVA</t>
  </si>
  <si>
    <t>TROŠKOVI NEPROIZVODNIH USLUGA</t>
  </si>
  <si>
    <t>TROŠKOVI REPREZENTACIJE</t>
  </si>
  <si>
    <t>TROŠKOVI PREMIJA OSIGURANJA</t>
  </si>
  <si>
    <t>TROŠKOVI PLATNOG PROMETA</t>
  </si>
  <si>
    <t>TROŠKOVI POŠT. I TELEKOM. USLUGA</t>
  </si>
  <si>
    <t xml:space="preserve">POREZI, TAKSE, NAKNADE I DR.DAŽBINE </t>
  </si>
  <si>
    <t>TROŠKOVI ČLAN.DOPRINOSA I SL.OBAVEZA</t>
  </si>
  <si>
    <t xml:space="preserve">OSTALI NEMATERIJALNI TROŠKOVI </t>
  </si>
  <si>
    <t>RASHODI KAMATA</t>
  </si>
  <si>
    <t>RASHODI IZ RAN.PERIODA</t>
  </si>
  <si>
    <t>UKUPNO RASHODI</t>
  </si>
  <si>
    <t>RAZLIKA PRIHODA I RASHODA - DOBIT</t>
  </si>
  <si>
    <t>NAPLAĆENA OTPISANA POTRAŽ.</t>
  </si>
  <si>
    <t>GUBICI OD PRODAJE MATERIJALA</t>
  </si>
  <si>
    <t>NABAVNA VRIJEDNOST PRODATE ROBE</t>
  </si>
  <si>
    <t>Donja
 Krivaja</t>
  </si>
  <si>
    <t>Majevica  Jala</t>
  </si>
  <si>
    <t>*  - Zaštićeni pejzaž - zona A1</t>
  </si>
  <si>
    <t>** - Zaštićeni pejzaž - zona B1</t>
  </si>
  <si>
    <t>Revizija certifikata</t>
  </si>
  <si>
    <t>PLAN ŠUMSKO-UZGOJNIH RADOVA ZA 2019.GODINU</t>
  </si>
  <si>
    <t>PLAN ŠUMSKO-UZGOJNIH RADOVA ZA 2019.GODINU PO OPŠTINAMA</t>
  </si>
  <si>
    <t>sječa za 2019.godinu po širim kategorijama šuma</t>
  </si>
  <si>
    <t>sječa za 2019.godinu po opštinama</t>
  </si>
  <si>
    <t xml:space="preserve">sječa po opštinama za 2019.godinu </t>
  </si>
  <si>
    <t>planiranih odjela za sječu u 2019. godini</t>
  </si>
  <si>
    <t xml:space="preserve">PLAN SJEČA ZA 2019.GODINU </t>
  </si>
  <si>
    <t xml:space="preserve">PLAN SJEČA ZA 2019. GODINU </t>
  </si>
  <si>
    <t>realizacije drvnih sortimenata za 2019.godinu</t>
  </si>
  <si>
    <t>realizacije drvnih sortimenata po Opštinama za 2019.godinu</t>
  </si>
  <si>
    <t>PLAN POTREBNIH SREDSTAVA RADA I RADNIKA ZA 2019.GODINU</t>
  </si>
  <si>
    <t>za 2019.godinu</t>
  </si>
  <si>
    <t>PLAN ZAPOSLENIH ZA 2019.GODINU</t>
  </si>
  <si>
    <t>u 2019.godini</t>
  </si>
  <si>
    <t>31.10.2018.</t>
  </si>
  <si>
    <t>PLAN FONDA RADNOG VREMENA ZA 2019.GODINU</t>
  </si>
  <si>
    <t>PLAN INVESTICIONOG ODRŽAVANJA ZA 2019.GODINU</t>
  </si>
  <si>
    <t>finansijskog poslovanja za 2019.godinu</t>
  </si>
  <si>
    <t>sječa za 2019.godinu po širim kategorijama šuma u I vodozaštitnoj zoni</t>
  </si>
  <si>
    <t>sječa za 2019.godinu po širim kategorijama šuma u zoni A Zaštićenog pejzaža "Konjuh"</t>
  </si>
  <si>
    <t>sječa za 2019.godinu po opštinama- I vodozaština zona</t>
  </si>
  <si>
    <t>sječa za 2019.godinu po opštinama-zona A ZP "Konjuh"</t>
  </si>
  <si>
    <t>PLAN SJEČA ZA 2019.GODINU I VODOZAŠTITNA ZONA</t>
  </si>
  <si>
    <t>PLAN SJEČA ZA 2019.GODINU - ZONA A ZP"KONJUH"</t>
  </si>
  <si>
    <t>PLAN SJEČA ZA 2019.GODINU  I Vodozaštitna zona</t>
  </si>
  <si>
    <t>PLAN SJEČA ZA 2019.GODINU  Zona A ZP "Konjuh"</t>
  </si>
  <si>
    <t>realizacije drvnih sortimenata za 2019.godinu I vodozaštitna zona</t>
  </si>
  <si>
    <t>realizacije drvnih sortimenata za 2019.godinu zona A ZP "Konjuh"</t>
  </si>
  <si>
    <t>ŠG"KONJUH" KLADANJ</t>
  </si>
  <si>
    <t>realizacije drvnih sortimenata po Opštinama za 2019.godinu - I Vodozaštitna zona</t>
  </si>
  <si>
    <t>realizacije drvnih sortimenata po Opštinama za 2019.godinu - zona A ZP "Konjuh"</t>
  </si>
  <si>
    <t>za 2019.godinu I Vodozaština zona</t>
  </si>
  <si>
    <t>za 2019.godinu za zonu A ZP "Konjuh"</t>
  </si>
  <si>
    <t xml:space="preserve">PREGLED </t>
  </si>
  <si>
    <t xml:space="preserve">                                 planiranih odjela za sječu u 2019. godini                         Tabela 2.2.</t>
  </si>
  <si>
    <t>39.a</t>
  </si>
  <si>
    <t>39.b</t>
  </si>
  <si>
    <t>77.a</t>
  </si>
  <si>
    <t>001 **</t>
  </si>
  <si>
    <t>77.b</t>
  </si>
  <si>
    <t>63/2.0</t>
  </si>
  <si>
    <t>047 **</t>
  </si>
  <si>
    <t>135.a</t>
  </si>
  <si>
    <t>135.b</t>
  </si>
  <si>
    <t>135.c</t>
  </si>
  <si>
    <t>135.d</t>
  </si>
  <si>
    <t>136.a</t>
  </si>
  <si>
    <t>136.b</t>
  </si>
  <si>
    <t>136.c</t>
  </si>
  <si>
    <t>136.d</t>
  </si>
  <si>
    <t>137/1.a</t>
  </si>
  <si>
    <t xml:space="preserve">Ostale </t>
  </si>
  <si>
    <t>106</t>
  </si>
  <si>
    <t>sječe</t>
  </si>
  <si>
    <t>43.a</t>
  </si>
  <si>
    <t>43.b</t>
  </si>
  <si>
    <t>43.c</t>
  </si>
  <si>
    <t>43.d</t>
  </si>
  <si>
    <t>69.0</t>
  </si>
  <si>
    <t>73.a</t>
  </si>
  <si>
    <t>74.a</t>
  </si>
  <si>
    <t>76.a</t>
  </si>
  <si>
    <t>76.b</t>
  </si>
  <si>
    <t>79.a</t>
  </si>
  <si>
    <t>79.c</t>
  </si>
  <si>
    <t>79.d</t>
  </si>
  <si>
    <t>100.a</t>
  </si>
  <si>
    <t>100.b</t>
  </si>
  <si>
    <t>103.a</t>
  </si>
  <si>
    <t>103.c</t>
  </si>
  <si>
    <t>104.a</t>
  </si>
  <si>
    <t>104.b</t>
  </si>
  <si>
    <t>141.c</t>
  </si>
  <si>
    <t>142.a</t>
  </si>
  <si>
    <t>142.b</t>
  </si>
  <si>
    <t>142.c</t>
  </si>
  <si>
    <t>142.d</t>
  </si>
  <si>
    <t>10.a</t>
  </si>
  <si>
    <t>13.a</t>
  </si>
  <si>
    <t>13.b</t>
  </si>
  <si>
    <t>13.c</t>
  </si>
  <si>
    <t>13.d</t>
  </si>
  <si>
    <t>21.a</t>
  </si>
  <si>
    <t>21.b</t>
  </si>
  <si>
    <t>29.a</t>
  </si>
  <si>
    <t>29.b</t>
  </si>
  <si>
    <t>31.a</t>
  </si>
  <si>
    <t>31.b</t>
  </si>
  <si>
    <t>31.c</t>
  </si>
  <si>
    <t>Ostale</t>
  </si>
  <si>
    <t xml:space="preserve">Mala </t>
  </si>
  <si>
    <t>Spreča</t>
  </si>
  <si>
    <t xml:space="preserve">Gornja </t>
  </si>
  <si>
    <t>21.0</t>
  </si>
  <si>
    <t>22.a</t>
  </si>
  <si>
    <t>27.a</t>
  </si>
  <si>
    <t>27.b</t>
  </si>
  <si>
    <t>27.c</t>
  </si>
  <si>
    <t>47.a</t>
  </si>
  <si>
    <t>47.b</t>
  </si>
  <si>
    <t>47.c</t>
  </si>
  <si>
    <t>47.d</t>
  </si>
  <si>
    <t>48.a</t>
  </si>
  <si>
    <t>50.a</t>
  </si>
  <si>
    <t>50.b</t>
  </si>
  <si>
    <t>Os.sječe</t>
  </si>
  <si>
    <t xml:space="preserve">Šemunica </t>
  </si>
  <si>
    <t>*** - Zaštićeni pejzaž - zona C1</t>
  </si>
  <si>
    <t>44</t>
  </si>
  <si>
    <t>47</t>
  </si>
  <si>
    <t>39***</t>
  </si>
  <si>
    <t>40**/***</t>
  </si>
  <si>
    <t>87**</t>
  </si>
  <si>
    <t>88**</t>
  </si>
  <si>
    <t>106/1**</t>
  </si>
  <si>
    <t>46/1</t>
  </si>
  <si>
    <t>137/1</t>
  </si>
  <si>
    <t>41.</t>
  </si>
  <si>
    <t>PLAN INVESTICIONIH ULAGANJA ZA 2019.GODINU</t>
  </si>
  <si>
    <t>R.b.</t>
  </si>
  <si>
    <t>DIREKCIJA i PŠ</t>
  </si>
  <si>
    <t>Količ.</t>
  </si>
  <si>
    <t>Vrijedn.</t>
  </si>
  <si>
    <t>3</t>
  </si>
  <si>
    <t>LANCI ZA KOMBINIRKU</t>
  </si>
  <si>
    <t>NABAVKA STRUČNE LITERATURE</t>
  </si>
  <si>
    <t xml:space="preserve">KOMBI </t>
  </si>
  <si>
    <t>CESTOVNE RAMPE</t>
  </si>
  <si>
    <t>PRINTER U BOJI</t>
  </si>
  <si>
    <t>FOTOAPARAT</t>
  </si>
  <si>
    <t>GPS</t>
  </si>
  <si>
    <t>KLIMATIZACIJA UPRAVNE ZGRADE</t>
  </si>
  <si>
    <t>KANCELARIJSKI NAMJEŠTAJ (komadni)</t>
  </si>
  <si>
    <t>IZGR.POM.OBJEK.ZA DRVA I UGALJ</t>
  </si>
  <si>
    <t>CERTIFICIRANJE ŠUMA-5 GOD.</t>
  </si>
  <si>
    <t>HIDRAULIČNA DIZALICA POKR.KRANS.</t>
  </si>
  <si>
    <t>APARAT ZA PUNJENJE AKUMULAT</t>
  </si>
  <si>
    <t xml:space="preserve">PUMPA ZA PRANJE VOZILA </t>
  </si>
  <si>
    <t>APARAT ZA LIJEPLJENJE GUMA</t>
  </si>
  <si>
    <t>KAMION KIPER</t>
  </si>
  <si>
    <t>DASKA ZA SNIJEG KOMBINIRKA</t>
  </si>
  <si>
    <t>KAŠIKA PLANIRKA ZA KOMBINIRKU</t>
  </si>
  <si>
    <t>UNAPREĐENJE PRAĆENJA PROC.PROIZ.</t>
  </si>
  <si>
    <t>IZGRADNJA POSL OBJEKTA</t>
  </si>
  <si>
    <t>PRESA ZA IZRADU SAJLI I CRIJEVA</t>
  </si>
  <si>
    <t>RUTER</t>
  </si>
  <si>
    <t>KOPIR APARAT</t>
  </si>
  <si>
    <t>TELEFON/FAX KOPIR APARAT</t>
  </si>
  <si>
    <t>APARAT ZA VARENJE</t>
  </si>
  <si>
    <t>BRUSILICA</t>
  </si>
  <si>
    <t>BUŠILICA</t>
  </si>
  <si>
    <t>MOTORNO VITLO</t>
  </si>
  <si>
    <t>PEĆ NA PELET</t>
  </si>
  <si>
    <t>OPREMA ZA GAŠENJE POŽARA</t>
  </si>
  <si>
    <t>REVIZIJA ŠPO</t>
  </si>
  <si>
    <t>UREĐENJE SJEMENSKIH SASTOJINA</t>
  </si>
  <si>
    <t>IZRAD.PROJ.DOKUM.ZA MOST</t>
  </si>
  <si>
    <t>TELEFONSKA LOKALNA CENTRALA</t>
  </si>
  <si>
    <t>SREDS.RADA OPR. ZA UZGOJ ŠUMA</t>
  </si>
  <si>
    <t>SREDS.RADA OPR. ZA ZAŠT. ŠUMA</t>
  </si>
  <si>
    <t xml:space="preserve">IZR.PROJ.DOK.KAM.PUT </t>
  </si>
  <si>
    <t>NADZ.SENZORSKA KAMERA</t>
  </si>
  <si>
    <t>UGR.CENT.GRIJ.I PRIK.NA G.MREŽ</t>
  </si>
  <si>
    <t>ELEKTRIČNI ŠTEDNJAK</t>
  </si>
  <si>
    <t>Zglobni traktor HITNER</t>
  </si>
  <si>
    <t>Sredstva rada na isk.šum.</t>
  </si>
  <si>
    <t>Motorne pile</t>
  </si>
  <si>
    <t>Tabela 7.</t>
  </si>
  <si>
    <t>Tabela 8.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</si>
</sst>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"/>
    <numFmt numFmtId="178" formatCode="0.0"/>
    <numFmt numFmtId="179" formatCode="#,##0.0"/>
    <numFmt numFmtId="180" formatCode="#,##0.00_ ;\-#,##0.00\ "/>
    <numFmt numFmtId="181" formatCode="#,##0_ ;\-#,##0\ "/>
    <numFmt numFmtId="182" formatCode="#,##0.0000_ ;\-#,##0.0000\ "/>
    <numFmt numFmtId="183" formatCode="#,##0.000"/>
    <numFmt numFmtId="184" formatCode="0.00_ ;\-0.00\ "/>
    <numFmt numFmtId="185" formatCode="#,##0.0_ ;\-#,##0.0\ 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0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7"/>
      <name val="Arial"/>
      <family val="2"/>
    </font>
    <font>
      <b/>
      <sz val="10"/>
      <color indexed="6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 tint="-0.24997000396251678"/>
      <name val="Arial"/>
      <family val="2"/>
    </font>
    <font>
      <b/>
      <sz val="10"/>
      <color rgb="FFC00000"/>
      <name val="Arial"/>
      <family val="2"/>
    </font>
    <font>
      <sz val="10"/>
      <color rgb="FFFF000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5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4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0" fillId="33" borderId="0" xfId="0" applyFill="1" applyAlignment="1">
      <alignment/>
    </xf>
    <xf numFmtId="49" fontId="4" fillId="0" borderId="0" xfId="0" applyNumberFormat="1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3" fontId="3" fillId="33" borderId="16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3" fontId="6" fillId="35" borderId="1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3" fontId="11" fillId="34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35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3" fontId="13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9" fillId="34" borderId="11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3" fillId="0" borderId="21" xfId="0" applyNumberFormat="1" applyFont="1" applyFill="1" applyBorder="1" applyAlignment="1">
      <alignment horizontal="right" vertical="justify"/>
    </xf>
    <xf numFmtId="3" fontId="3" fillId="0" borderId="14" xfId="0" applyNumberFormat="1" applyFont="1" applyFill="1" applyBorder="1" applyAlignment="1">
      <alignment horizontal="right" vertical="justify"/>
    </xf>
    <xf numFmtId="3" fontId="3" fillId="0" borderId="19" xfId="0" applyNumberFormat="1" applyFont="1" applyBorder="1" applyAlignment="1">
      <alignment horizontal="right" vertical="justify"/>
    </xf>
    <xf numFmtId="3" fontId="3" fillId="0" borderId="10" xfId="0" applyNumberFormat="1" applyFont="1" applyBorder="1" applyAlignment="1">
      <alignment horizontal="right" vertical="justify"/>
    </xf>
    <xf numFmtId="3" fontId="3" fillId="0" borderId="21" xfId="0" applyNumberFormat="1" applyFont="1" applyBorder="1" applyAlignment="1">
      <alignment horizontal="right" vertical="justify"/>
    </xf>
    <xf numFmtId="3" fontId="3" fillId="0" borderId="15" xfId="0" applyNumberFormat="1" applyFont="1" applyBorder="1" applyAlignment="1">
      <alignment horizontal="right" vertical="justify"/>
    </xf>
    <xf numFmtId="3" fontId="3" fillId="0" borderId="13" xfId="0" applyNumberFormat="1" applyFont="1" applyBorder="1" applyAlignment="1">
      <alignment horizontal="right" vertical="justify"/>
    </xf>
    <xf numFmtId="3" fontId="3" fillId="0" borderId="14" xfId="0" applyNumberFormat="1" applyFont="1" applyBorder="1" applyAlignment="1">
      <alignment horizontal="right" vertical="justify"/>
    </xf>
    <xf numFmtId="3" fontId="3" fillId="0" borderId="10" xfId="0" applyNumberFormat="1" applyFont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35" borderId="15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3" fontId="3" fillId="35" borderId="12" xfId="0" applyNumberFormat="1" applyFont="1" applyFill="1" applyBorder="1" applyAlignment="1">
      <alignment/>
    </xf>
    <xf numFmtId="3" fontId="3" fillId="35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3" fontId="10" fillId="34" borderId="14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2" xfId="0" applyNumberFormat="1" applyFont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3" fontId="3" fillId="35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3" xfId="0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3" fontId="10" fillId="34" borderId="10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6" fillId="35" borderId="14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10" fillId="34" borderId="19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181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1" fontId="10" fillId="34" borderId="10" xfId="0" applyNumberFormat="1" applyFont="1" applyFill="1" applyBorder="1" applyAlignment="1">
      <alignment/>
    </xf>
    <xf numFmtId="180" fontId="10" fillId="34" borderId="10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10" fillId="34" borderId="10" xfId="0" applyNumberFormat="1" applyFont="1" applyFill="1" applyBorder="1" applyAlignment="1">
      <alignment horizontal="center"/>
    </xf>
    <xf numFmtId="3" fontId="13" fillId="34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10" fillId="34" borderId="14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8" fillId="34" borderId="0" xfId="0" applyFont="1" applyFill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0" fillId="0" borderId="22" xfId="0" applyFill="1" applyBorder="1" applyAlignment="1">
      <alignment/>
    </xf>
    <xf numFmtId="0" fontId="0" fillId="0" borderId="19" xfId="0" applyFill="1" applyBorder="1" applyAlignment="1">
      <alignment/>
    </xf>
    <xf numFmtId="0" fontId="9" fillId="34" borderId="12" xfId="0" applyFont="1" applyFill="1" applyBorder="1" applyAlignment="1">
      <alignment horizontal="center" vertical="center"/>
    </xf>
    <xf numFmtId="49" fontId="12" fillId="34" borderId="10" xfId="0" applyNumberFormat="1" applyFont="1" applyFill="1" applyBorder="1" applyAlignment="1">
      <alignment horizontal="center"/>
    </xf>
    <xf numFmtId="0" fontId="8" fillId="34" borderId="14" xfId="0" applyFont="1" applyFill="1" applyBorder="1" applyAlignment="1">
      <alignment vertical="center"/>
    </xf>
    <xf numFmtId="4" fontId="3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0" fillId="34" borderId="10" xfId="0" applyNumberFormat="1" applyFont="1" applyFill="1" applyBorder="1" applyAlignment="1">
      <alignment vertical="center"/>
    </xf>
    <xf numFmtId="4" fontId="10" fillId="34" borderId="10" xfId="0" applyNumberFormat="1" applyFont="1" applyFill="1" applyBorder="1" applyAlignment="1">
      <alignment/>
    </xf>
    <xf numFmtId="0" fontId="8" fillId="34" borderId="12" xfId="0" applyFont="1" applyFill="1" applyBorder="1" applyAlignment="1">
      <alignment vertical="center"/>
    </xf>
    <xf numFmtId="0" fontId="12" fillId="34" borderId="10" xfId="0" applyFont="1" applyFill="1" applyBorder="1" applyAlignment="1">
      <alignment horizontal="center"/>
    </xf>
    <xf numFmtId="0" fontId="12" fillId="0" borderId="18" xfId="0" applyFont="1" applyFill="1" applyBorder="1" applyAlignment="1">
      <alignment shrinkToFit="1"/>
    </xf>
    <xf numFmtId="0" fontId="8" fillId="0" borderId="18" xfId="0" applyFont="1" applyFill="1" applyBorder="1" applyAlignment="1">
      <alignment shrinkToFit="1"/>
    </xf>
    <xf numFmtId="3" fontId="3" fillId="35" borderId="15" xfId="0" applyNumberFormat="1" applyFont="1" applyFill="1" applyBorder="1" applyAlignment="1">
      <alignment horizontal="right" vertical="justify"/>
    </xf>
    <xf numFmtId="3" fontId="6" fillId="35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13" fillId="34" borderId="12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34" borderId="1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8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 textRotation="90"/>
    </xf>
    <xf numFmtId="0" fontId="9" fillId="0" borderId="18" xfId="0" applyFont="1" applyFill="1" applyBorder="1" applyAlignment="1">
      <alignment horizontal="left"/>
    </xf>
    <xf numFmtId="181" fontId="11" fillId="0" borderId="0" xfId="0" applyNumberFormat="1" applyFont="1" applyFill="1" applyBorder="1" applyAlignment="1">
      <alignment/>
    </xf>
    <xf numFmtId="180" fontId="1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left"/>
    </xf>
    <xf numFmtId="0" fontId="6" fillId="0" borderId="19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13" fillId="34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3" fontId="6" fillId="0" borderId="10" xfId="0" applyNumberFormat="1" applyFont="1" applyBorder="1" applyAlignment="1">
      <alignment/>
    </xf>
    <xf numFmtId="181" fontId="3" fillId="0" borderId="10" xfId="0" applyNumberFormat="1" applyFont="1" applyBorder="1" applyAlignment="1">
      <alignment/>
    </xf>
    <xf numFmtId="181" fontId="6" fillId="0" borderId="10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35" borderId="10" xfId="0" applyNumberFormat="1" applyFont="1" applyFill="1" applyBorder="1" applyAlignment="1">
      <alignment/>
    </xf>
    <xf numFmtId="49" fontId="9" fillId="34" borderId="10" xfId="0" applyNumberFormat="1" applyFont="1" applyFill="1" applyBorder="1" applyAlignment="1">
      <alignment horizontal="center"/>
    </xf>
    <xf numFmtId="49" fontId="9" fillId="34" borderId="19" xfId="0" applyNumberFormat="1" applyFont="1" applyFill="1" applyBorder="1" applyAlignment="1">
      <alignment horizontal="left"/>
    </xf>
    <xf numFmtId="49" fontId="6" fillId="35" borderId="10" xfId="0" applyNumberFormat="1" applyFont="1" applyFill="1" applyBorder="1" applyAlignment="1">
      <alignment/>
    </xf>
    <xf numFmtId="49" fontId="11" fillId="34" borderId="10" xfId="0" applyNumberFormat="1" applyFont="1" applyFill="1" applyBorder="1" applyAlignment="1">
      <alignment horizontal="center"/>
    </xf>
    <xf numFmtId="49" fontId="6" fillId="35" borderId="15" xfId="0" applyNumberFormat="1" applyFont="1" applyFill="1" applyBorder="1" applyAlignment="1">
      <alignment/>
    </xf>
    <xf numFmtId="49" fontId="11" fillId="34" borderId="13" xfId="0" applyNumberFormat="1" applyFont="1" applyFill="1" applyBorder="1" applyAlignment="1">
      <alignment horizontal="center"/>
    </xf>
    <xf numFmtId="49" fontId="3" fillId="35" borderId="15" xfId="0" applyNumberFormat="1" applyFont="1" applyFill="1" applyBorder="1" applyAlignment="1">
      <alignment horizontal="center" vertical="justify"/>
    </xf>
    <xf numFmtId="49" fontId="11" fillId="34" borderId="14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shrinkToFit="1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6" fillId="35" borderId="10" xfId="0" applyNumberFormat="1" applyFont="1" applyFill="1" applyBorder="1" applyAlignment="1">
      <alignment/>
    </xf>
    <xf numFmtId="49" fontId="10" fillId="34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181" fontId="6" fillId="0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0" fillId="0" borderId="15" xfId="0" applyFont="1" applyBorder="1" applyAlignment="1">
      <alignment horizontal="left"/>
    </xf>
    <xf numFmtId="3" fontId="3" fillId="0" borderId="21" xfId="0" applyNumberFormat="1" applyFont="1" applyFill="1" applyBorder="1" applyAlignment="1">
      <alignment/>
    </xf>
    <xf numFmtId="49" fontId="3" fillId="0" borderId="19" xfId="0" applyNumberFormat="1" applyFont="1" applyBorder="1" applyAlignment="1">
      <alignment horizontal="center" vertical="justify"/>
    </xf>
    <xf numFmtId="0" fontId="9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80" fontId="3" fillId="0" borderId="10" xfId="0" applyNumberFormat="1" applyFont="1" applyBorder="1" applyAlignment="1">
      <alignment/>
    </xf>
    <xf numFmtId="0" fontId="8" fillId="34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9" fillId="34" borderId="1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7" xfId="0" applyFill="1" applyBorder="1" applyAlignment="1">
      <alignment/>
    </xf>
    <xf numFmtId="0" fontId="7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0" xfId="0" applyFont="1" applyFill="1" applyBorder="1" applyAlignment="1">
      <alignment/>
    </xf>
    <xf numFmtId="0" fontId="9" fillId="34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9" fillId="34" borderId="10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3" fillId="0" borderId="10" xfId="0" applyFont="1" applyFill="1" applyBorder="1" applyAlignment="1">
      <alignment/>
    </xf>
    <xf numFmtId="49" fontId="9" fillId="34" borderId="13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vertical="center"/>
    </xf>
    <xf numFmtId="3" fontId="10" fillId="34" borderId="10" xfId="0" applyNumberFormat="1" applyFont="1" applyFill="1" applyBorder="1" applyAlignment="1">
      <alignment horizontal="center"/>
    </xf>
    <xf numFmtId="0" fontId="8" fillId="34" borderId="13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 vertical="justify"/>
    </xf>
    <xf numFmtId="0" fontId="14" fillId="0" borderId="0" xfId="0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181" fontId="3" fillId="0" borderId="1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180" fontId="1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36" borderId="0" xfId="0" applyFill="1" applyAlignment="1">
      <alignment/>
    </xf>
    <xf numFmtId="0" fontId="14" fillId="36" borderId="22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3" fontId="3" fillId="0" borderId="2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 horizontal="right"/>
    </xf>
    <xf numFmtId="0" fontId="15" fillId="0" borderId="1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9" fontId="3" fillId="0" borderId="10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79" fontId="10" fillId="34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55" fillId="37" borderId="0" xfId="0" applyFont="1" applyFill="1" applyAlignment="1">
      <alignment/>
    </xf>
    <xf numFmtId="4" fontId="3" fillId="0" borderId="10" xfId="0" applyNumberFormat="1" applyFont="1" applyFill="1" applyBorder="1" applyAlignment="1">
      <alignment/>
    </xf>
    <xf numFmtId="179" fontId="3" fillId="33" borderId="10" xfId="0" applyNumberFormat="1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35" borderId="11" xfId="0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3" fillId="34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0" fillId="34" borderId="11" xfId="0" applyFont="1" applyFill="1" applyBorder="1" applyAlignment="1">
      <alignment/>
    </xf>
    <xf numFmtId="49" fontId="3" fillId="0" borderId="17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3" fontId="3" fillId="38" borderId="1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3" fontId="3" fillId="39" borderId="10" xfId="0" applyNumberFormat="1" applyFont="1" applyFill="1" applyBorder="1" applyAlignment="1">
      <alignment/>
    </xf>
    <xf numFmtId="3" fontId="7" fillId="39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1" fontId="3" fillId="0" borderId="10" xfId="0" applyNumberFormat="1" applyFont="1" applyBorder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 textRotation="90"/>
    </xf>
    <xf numFmtId="181" fontId="10" fillId="34" borderId="10" xfId="0" applyNumberFormat="1" applyFont="1" applyFill="1" applyBorder="1" applyAlignment="1">
      <alignment/>
    </xf>
    <xf numFmtId="180" fontId="10" fillId="34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56" fillId="0" borderId="16" xfId="0" applyFont="1" applyFill="1" applyBorder="1" applyAlignment="1">
      <alignment/>
    </xf>
    <xf numFmtId="1" fontId="0" fillId="0" borderId="0" xfId="0" applyNumberFormat="1" applyFill="1" applyAlignment="1">
      <alignment/>
    </xf>
    <xf numFmtId="3" fontId="7" fillId="0" borderId="10" xfId="0" applyNumberFormat="1" applyFont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1" fillId="34" borderId="10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57" fillId="0" borderId="0" xfId="0" applyFont="1" applyAlignment="1">
      <alignment/>
    </xf>
    <xf numFmtId="3" fontId="58" fillId="35" borderId="10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 textRotation="90" wrapText="1"/>
    </xf>
    <xf numFmtId="4" fontId="6" fillId="0" borderId="1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0" fontId="0" fillId="40" borderId="13" xfId="0" applyFont="1" applyFill="1" applyBorder="1" applyAlignment="1">
      <alignment/>
    </xf>
    <xf numFmtId="49" fontId="4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" fontId="18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" fontId="3" fillId="0" borderId="10" xfId="0" applyNumberFormat="1" applyFont="1" applyBorder="1" applyAlignment="1">
      <alignment horizontal="center"/>
    </xf>
    <xf numFmtId="3" fontId="6" fillId="33" borderId="10" xfId="0" applyNumberFormat="1" applyFont="1" applyFill="1" applyBorder="1" applyAlignment="1">
      <alignment/>
    </xf>
    <xf numFmtId="3" fontId="6" fillId="40" borderId="10" xfId="0" applyNumberFormat="1" applyFont="1" applyFill="1" applyBorder="1" applyAlignment="1">
      <alignment/>
    </xf>
    <xf numFmtId="3" fontId="3" fillId="4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6" fillId="33" borderId="10" xfId="0" applyNumberFormat="1" applyFont="1" applyFill="1" applyBorder="1" applyAlignment="1">
      <alignment/>
    </xf>
    <xf numFmtId="0" fontId="6" fillId="4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49" fontId="10" fillId="34" borderId="10" xfId="0" applyNumberFormat="1" applyFont="1" applyFill="1" applyBorder="1" applyAlignment="1">
      <alignment horizontal="right"/>
    </xf>
    <xf numFmtId="0" fontId="10" fillId="34" borderId="10" xfId="0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7" fillId="33" borderId="10" xfId="0" applyNumberFormat="1" applyFont="1" applyFill="1" applyBorder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/>
    </xf>
    <xf numFmtId="49" fontId="7" fillId="0" borderId="21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7" fillId="0" borderId="21" xfId="0" applyNumberFormat="1" applyFont="1" applyBorder="1" applyAlignment="1">
      <alignment horizontal="right" vertical="justify"/>
    </xf>
    <xf numFmtId="3" fontId="7" fillId="0" borderId="14" xfId="0" applyNumberFormat="1" applyFont="1" applyBorder="1" applyAlignment="1">
      <alignment horizontal="right" vertical="justify"/>
    </xf>
    <xf numFmtId="3" fontId="7" fillId="0" borderId="14" xfId="0" applyNumberFormat="1" applyFont="1" applyBorder="1" applyAlignment="1">
      <alignment/>
    </xf>
    <xf numFmtId="3" fontId="7" fillId="0" borderId="19" xfId="0" applyNumberFormat="1" applyFont="1" applyBorder="1" applyAlignment="1">
      <alignment horizontal="right" vertical="justify"/>
    </xf>
    <xf numFmtId="3" fontId="7" fillId="0" borderId="10" xfId="0" applyNumberFormat="1" applyFont="1" applyBorder="1" applyAlignment="1">
      <alignment horizontal="right" vertical="justify"/>
    </xf>
    <xf numFmtId="49" fontId="7" fillId="0" borderId="10" xfId="0" applyNumberFormat="1" applyFont="1" applyFill="1" applyBorder="1" applyAlignment="1">
      <alignment horizontal="center" vertical="justify"/>
    </xf>
    <xf numFmtId="3" fontId="7" fillId="0" borderId="15" xfId="0" applyNumberFormat="1" applyFont="1" applyBorder="1" applyAlignment="1">
      <alignment horizontal="right" vertical="justify"/>
    </xf>
    <xf numFmtId="3" fontId="7" fillId="0" borderId="13" xfId="0" applyNumberFormat="1" applyFont="1" applyBorder="1" applyAlignment="1">
      <alignment horizontal="right" vertical="justify"/>
    </xf>
    <xf numFmtId="49" fontId="7" fillId="40" borderId="10" xfId="0" applyNumberFormat="1" applyFont="1" applyFill="1" applyBorder="1" applyAlignment="1">
      <alignment horizontal="center"/>
    </xf>
    <xf numFmtId="3" fontId="7" fillId="40" borderId="10" xfId="0" applyNumberFormat="1" applyFont="1" applyFill="1" applyBorder="1" applyAlignment="1">
      <alignment/>
    </xf>
    <xf numFmtId="3" fontId="7" fillId="40" borderId="14" xfId="0" applyNumberFormat="1" applyFont="1" applyFill="1" applyBorder="1" applyAlignment="1">
      <alignment/>
    </xf>
    <xf numFmtId="3" fontId="7" fillId="40" borderId="12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left"/>
    </xf>
    <xf numFmtId="3" fontId="7" fillId="0" borderId="12" xfId="0" applyNumberFormat="1" applyFont="1" applyBorder="1" applyAlignment="1">
      <alignment/>
    </xf>
    <xf numFmtId="49" fontId="5" fillId="0" borderId="19" xfId="0" applyNumberFormat="1" applyFont="1" applyFill="1" applyBorder="1" applyAlignment="1">
      <alignment horizontal="left"/>
    </xf>
    <xf numFmtId="3" fontId="7" fillId="0" borderId="19" xfId="0" applyNumberFormat="1" applyFont="1" applyBorder="1" applyAlignment="1">
      <alignment/>
    </xf>
    <xf numFmtId="49" fontId="11" fillId="34" borderId="19" xfId="0" applyNumberFormat="1" applyFont="1" applyFill="1" applyBorder="1" applyAlignment="1">
      <alignment horizontal="left"/>
    </xf>
    <xf numFmtId="3" fontId="11" fillId="34" borderId="19" xfId="0" applyNumberFormat="1" applyFont="1" applyFill="1" applyBorder="1" applyAlignment="1">
      <alignment/>
    </xf>
    <xf numFmtId="0" fontId="7" fillId="0" borderId="19" xfId="0" applyFont="1" applyBorder="1" applyAlignment="1">
      <alignment horizontal="center" vertical="justify"/>
    </xf>
    <xf numFmtId="0" fontId="7" fillId="0" borderId="21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0" fontId="7" fillId="0" borderId="10" xfId="57" applyFont="1" applyFill="1" applyBorder="1" applyAlignment="1">
      <alignment horizontal="center"/>
      <protection/>
    </xf>
    <xf numFmtId="49" fontId="7" fillId="40" borderId="15" xfId="0" applyNumberFormat="1" applyFont="1" applyFill="1" applyBorder="1" applyAlignment="1">
      <alignment horizontal="center"/>
    </xf>
    <xf numFmtId="1" fontId="59" fillId="0" borderId="10" xfId="0" applyNumberFormat="1" applyFont="1" applyFill="1" applyBorder="1" applyAlignment="1">
      <alignment horizontal="right"/>
    </xf>
    <xf numFmtId="1" fontId="59" fillId="0" borderId="10" xfId="0" applyNumberFormat="1" applyFont="1" applyFill="1" applyBorder="1" applyAlignment="1">
      <alignment horizontal="right" vertical="center" wrapText="1"/>
    </xf>
    <xf numFmtId="1" fontId="7" fillId="0" borderId="10" xfId="57" applyNumberFormat="1" applyFont="1" applyFill="1" applyBorder="1">
      <alignment/>
      <protection/>
    </xf>
    <xf numFmtId="1" fontId="7" fillId="0" borderId="10" xfId="0" applyNumberFormat="1" applyFont="1" applyBorder="1" applyAlignment="1">
      <alignment/>
    </xf>
    <xf numFmtId="0" fontId="59" fillId="0" borderId="10" xfId="0" applyFont="1" applyFill="1" applyBorder="1" applyAlignment="1">
      <alignment horizontal="right" vertical="center" wrapText="1"/>
    </xf>
    <xf numFmtId="0" fontId="59" fillId="33" borderId="10" xfId="57" applyFont="1" applyFill="1" applyBorder="1" applyAlignment="1">
      <alignment horizontal="right"/>
      <protection/>
    </xf>
    <xf numFmtId="0" fontId="7" fillId="0" borderId="10" xfId="57" applyFont="1" applyFill="1" applyBorder="1" applyAlignment="1">
      <alignment horizontal="right"/>
      <protection/>
    </xf>
    <xf numFmtId="1" fontId="7" fillId="0" borderId="10" xfId="57" applyNumberFormat="1" applyFont="1" applyFill="1" applyBorder="1" applyAlignment="1">
      <alignment horizontal="right"/>
      <protection/>
    </xf>
    <xf numFmtId="49" fontId="7" fillId="4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7" fillId="0" borderId="14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right"/>
      <protection/>
    </xf>
    <xf numFmtId="0" fontId="7" fillId="0" borderId="14" xfId="0" applyFont="1" applyFill="1" applyBorder="1" applyAlignment="1">
      <alignment horizontal="right"/>
    </xf>
    <xf numFmtId="0" fontId="7" fillId="0" borderId="10" xfId="57" applyFont="1" applyFill="1" applyBorder="1" applyAlignment="1">
      <alignment horizontal="center" vertical="center"/>
      <protection/>
    </xf>
    <xf numFmtId="0" fontId="7" fillId="41" borderId="10" xfId="0" applyFont="1" applyFill="1" applyBorder="1" applyAlignment="1">
      <alignment horizontal="center" vertical="center" wrapText="1"/>
    </xf>
    <xf numFmtId="0" fontId="7" fillId="0" borderId="10" xfId="57" applyFont="1" applyFill="1" applyBorder="1" applyAlignment="1">
      <alignment horizontal="right" vertical="center"/>
      <protection/>
    </xf>
    <xf numFmtId="1" fontId="7" fillId="0" borderId="10" xfId="57" applyNumberFormat="1" applyFont="1" applyFill="1" applyBorder="1" applyAlignment="1">
      <alignment horizontal="right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49" fontId="7" fillId="40" borderId="17" xfId="0" applyNumberFormat="1" applyFont="1" applyFill="1" applyBorder="1" applyAlignment="1">
      <alignment horizontal="center"/>
    </xf>
    <xf numFmtId="0" fontId="7" fillId="0" borderId="14" xfId="57" applyFont="1" applyFill="1" applyBorder="1" applyAlignment="1">
      <alignment horizontal="center"/>
      <protection/>
    </xf>
    <xf numFmtId="0" fontId="7" fillId="0" borderId="14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" fontId="7" fillId="0" borderId="14" xfId="57" applyNumberFormat="1" applyFont="1" applyFill="1" applyBorder="1" applyAlignment="1">
      <alignment/>
      <protection/>
    </xf>
    <xf numFmtId="1" fontId="7" fillId="0" borderId="10" xfId="0" applyNumberFormat="1" applyFont="1" applyFill="1" applyBorder="1" applyAlignment="1">
      <alignment/>
    </xf>
    <xf numFmtId="49" fontId="5" fillId="0" borderId="13" xfId="0" applyNumberFormat="1" applyFont="1" applyBorder="1" applyAlignment="1">
      <alignment horizontal="center" vertical="center"/>
    </xf>
    <xf numFmtId="0" fontId="7" fillId="0" borderId="10" xfId="57" applyFont="1" applyFill="1" applyBorder="1">
      <alignment/>
      <protection/>
    </xf>
    <xf numFmtId="49" fontId="5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7" fillId="40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11" fillId="34" borderId="14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0" fontId="5" fillId="42" borderId="19" xfId="0" applyFont="1" applyFill="1" applyBorder="1" applyAlignment="1">
      <alignment horizontal="center"/>
    </xf>
    <xf numFmtId="3" fontId="60" fillId="42" borderId="14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 horizontal="center" vertical="center"/>
    </xf>
    <xf numFmtId="0" fontId="7" fillId="43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justify"/>
    </xf>
    <xf numFmtId="0" fontId="7" fillId="0" borderId="10" xfId="0" applyFont="1" applyBorder="1" applyAlignment="1">
      <alignment horizontal="right"/>
    </xf>
    <xf numFmtId="1" fontId="7" fillId="0" borderId="19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49" fontId="7" fillId="40" borderId="19" xfId="0" applyNumberFormat="1" applyFont="1" applyFill="1" applyBorder="1" applyAlignment="1">
      <alignment horizontal="center"/>
    </xf>
    <xf numFmtId="0" fontId="7" fillId="44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1" fontId="59" fillId="0" borderId="14" xfId="0" applyNumberFormat="1" applyFont="1" applyFill="1" applyBorder="1" applyAlignment="1">
      <alignment horizontal="right"/>
    </xf>
    <xf numFmtId="0" fontId="7" fillId="44" borderId="14" xfId="0" applyFont="1" applyFill="1" applyBorder="1" applyAlignment="1">
      <alignment horizontal="right" vertical="center"/>
    </xf>
    <xf numFmtId="1" fontId="7" fillId="44" borderId="10" xfId="0" applyNumberFormat="1" applyFont="1" applyFill="1" applyBorder="1" applyAlignment="1">
      <alignment horizontal="right" vertical="center"/>
    </xf>
    <xf numFmtId="0" fontId="7" fillId="44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/>
    </xf>
    <xf numFmtId="0" fontId="10" fillId="34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1" fillId="35" borderId="10" xfId="0" applyFont="1" applyFill="1" applyBorder="1" applyAlignment="1">
      <alignment/>
    </xf>
    <xf numFmtId="4" fontId="58" fillId="35" borderId="10" xfId="0" applyNumberFormat="1" applyFont="1" applyFill="1" applyBorder="1" applyAlignment="1">
      <alignment/>
    </xf>
    <xf numFmtId="179" fontId="58" fillId="35" borderId="10" xfId="0" applyNumberFormat="1" applyFont="1" applyFill="1" applyBorder="1" applyAlignment="1">
      <alignment/>
    </xf>
    <xf numFmtId="3" fontId="62" fillId="38" borderId="10" xfId="0" applyNumberFormat="1" applyFont="1" applyFill="1" applyBorder="1" applyAlignment="1">
      <alignment/>
    </xf>
    <xf numFmtId="0" fontId="60" fillId="35" borderId="10" xfId="0" applyFont="1" applyFill="1" applyBorder="1" applyAlignment="1">
      <alignment/>
    </xf>
    <xf numFmtId="49" fontId="60" fillId="35" borderId="10" xfId="0" applyNumberFormat="1" applyFont="1" applyFill="1" applyBorder="1" applyAlignment="1">
      <alignment/>
    </xf>
    <xf numFmtId="3" fontId="60" fillId="35" borderId="10" xfId="0" applyNumberFormat="1" applyFont="1" applyFill="1" applyBorder="1" applyAlignment="1">
      <alignment/>
    </xf>
    <xf numFmtId="3" fontId="60" fillId="35" borderId="14" xfId="0" applyNumberFormat="1" applyFont="1" applyFill="1" applyBorder="1" applyAlignment="1">
      <alignment/>
    </xf>
    <xf numFmtId="49" fontId="61" fillId="35" borderId="10" xfId="0" applyNumberFormat="1" applyFont="1" applyFill="1" applyBorder="1" applyAlignment="1">
      <alignment/>
    </xf>
    <xf numFmtId="0" fontId="60" fillId="35" borderId="10" xfId="0" applyFont="1" applyFill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0" fillId="35" borderId="19" xfId="0" applyFont="1" applyFill="1" applyBorder="1" applyAlignment="1">
      <alignment horizontal="center"/>
    </xf>
    <xf numFmtId="49" fontId="60" fillId="35" borderId="15" xfId="0" applyNumberFormat="1" applyFont="1" applyFill="1" applyBorder="1" applyAlignment="1">
      <alignment/>
    </xf>
    <xf numFmtId="3" fontId="63" fillId="35" borderId="15" xfId="0" applyNumberFormat="1" applyFont="1" applyFill="1" applyBorder="1" applyAlignment="1">
      <alignment/>
    </xf>
    <xf numFmtId="3" fontId="63" fillId="35" borderId="10" xfId="0" applyNumberFormat="1" applyFont="1" applyFill="1" applyBorder="1" applyAlignment="1">
      <alignment/>
    </xf>
    <xf numFmtId="49" fontId="60" fillId="35" borderId="14" xfId="0" applyNumberFormat="1" applyFont="1" applyFill="1" applyBorder="1" applyAlignment="1">
      <alignment horizontal="center"/>
    </xf>
    <xf numFmtId="0" fontId="60" fillId="45" borderId="19" xfId="0" applyFont="1" applyFill="1" applyBorder="1" applyAlignment="1">
      <alignment horizontal="center"/>
    </xf>
    <xf numFmtId="49" fontId="63" fillId="45" borderId="19" xfId="0" applyNumberFormat="1" applyFont="1" applyFill="1" applyBorder="1" applyAlignment="1">
      <alignment horizontal="center"/>
    </xf>
    <xf numFmtId="1" fontId="63" fillId="45" borderId="10" xfId="0" applyNumberFormat="1" applyFont="1" applyFill="1" applyBorder="1" applyAlignment="1">
      <alignment horizontal="right"/>
    </xf>
    <xf numFmtId="0" fontId="61" fillId="35" borderId="11" xfId="0" applyFont="1" applyFill="1" applyBorder="1" applyAlignment="1">
      <alignment/>
    </xf>
    <xf numFmtId="3" fontId="60" fillId="35" borderId="10" xfId="0" applyNumberFormat="1" applyFont="1" applyFill="1" applyBorder="1" applyAlignment="1">
      <alignment horizontal="right" vertical="center"/>
    </xf>
    <xf numFmtId="0" fontId="58" fillId="35" borderId="11" xfId="0" applyFont="1" applyFill="1" applyBorder="1" applyAlignment="1">
      <alignment/>
    </xf>
    <xf numFmtId="0" fontId="60" fillId="35" borderId="11" xfId="0" applyFont="1" applyFill="1" applyBorder="1" applyAlignment="1">
      <alignment/>
    </xf>
    <xf numFmtId="3" fontId="60" fillId="35" borderId="10" xfId="0" applyNumberFormat="1" applyFont="1" applyFill="1" applyBorder="1" applyAlignment="1">
      <alignment vertical="center"/>
    </xf>
    <xf numFmtId="181" fontId="58" fillId="35" borderId="10" xfId="0" applyNumberFormat="1" applyFont="1" applyFill="1" applyBorder="1" applyAlignment="1">
      <alignment/>
    </xf>
    <xf numFmtId="180" fontId="58" fillId="35" borderId="10" xfId="0" applyNumberFormat="1" applyFont="1" applyFill="1" applyBorder="1" applyAlignment="1">
      <alignment/>
    </xf>
    <xf numFmtId="0" fontId="58" fillId="35" borderId="10" xfId="0" applyFont="1" applyFill="1" applyBorder="1" applyAlignment="1">
      <alignment/>
    </xf>
    <xf numFmtId="3" fontId="62" fillId="35" borderId="10" xfId="0" applyNumberFormat="1" applyFont="1" applyFill="1" applyBorder="1" applyAlignment="1">
      <alignment/>
    </xf>
    <xf numFmtId="0" fontId="64" fillId="35" borderId="10" xfId="0" applyFont="1" applyFill="1" applyBorder="1" applyAlignment="1">
      <alignment/>
    </xf>
    <xf numFmtId="0" fontId="62" fillId="35" borderId="10" xfId="0" applyFont="1" applyFill="1" applyBorder="1" applyAlignment="1">
      <alignment/>
    </xf>
    <xf numFmtId="3" fontId="58" fillId="35" borderId="10" xfId="0" applyNumberFormat="1" applyFont="1" applyFill="1" applyBorder="1" applyAlignment="1">
      <alignment horizontal="right"/>
    </xf>
    <xf numFmtId="0" fontId="64" fillId="0" borderId="0" xfId="0" applyFont="1" applyAlignment="1">
      <alignment/>
    </xf>
    <xf numFmtId="0" fontId="0" fillId="0" borderId="0" xfId="0" applyAlignment="1">
      <alignment horizontal="left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0" fontId="8" fillId="34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34" borderId="1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left"/>
    </xf>
    <xf numFmtId="0" fontId="8" fillId="34" borderId="22" xfId="0" applyFont="1" applyFill="1" applyBorder="1" applyAlignment="1">
      <alignment horizontal="left"/>
    </xf>
    <xf numFmtId="0" fontId="8" fillId="34" borderId="19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0" xfId="0" applyFont="1" applyAlignment="1">
      <alignment horizontal="left"/>
    </xf>
    <xf numFmtId="0" fontId="9" fillId="34" borderId="13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61" fillId="35" borderId="11" xfId="0" applyFont="1" applyFill="1" applyBorder="1" applyAlignment="1">
      <alignment horizontal="center"/>
    </xf>
    <xf numFmtId="0" fontId="61" fillId="35" borderId="22" xfId="0" applyFont="1" applyFill="1" applyBorder="1" applyAlignment="1">
      <alignment horizontal="center"/>
    </xf>
    <xf numFmtId="0" fontId="61" fillId="45" borderId="19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35" borderId="1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45" borderId="19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 wrapText="1"/>
    </xf>
    <xf numFmtId="0" fontId="61" fillId="35" borderId="22" xfId="0" applyFont="1" applyFill="1" applyBorder="1" applyAlignment="1">
      <alignment horizontal="center" vertical="center" wrapText="1"/>
    </xf>
    <xf numFmtId="0" fontId="61" fillId="35" borderId="1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1" fillId="0" borderId="22" xfId="0" applyFont="1" applyBorder="1" applyAlignment="1">
      <alignment/>
    </xf>
    <xf numFmtId="0" fontId="61" fillId="0" borderId="19" xfId="0" applyFont="1" applyBorder="1" applyAlignment="1">
      <alignment/>
    </xf>
    <xf numFmtId="0" fontId="9" fillId="34" borderId="17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1" fillId="35" borderId="20" xfId="0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34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34" borderId="11" xfId="0" applyFont="1" applyFill="1" applyBorder="1" applyAlignment="1">
      <alignment horizontal="left"/>
    </xf>
    <xf numFmtId="0" fontId="9" fillId="34" borderId="19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1" fillId="34" borderId="11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left" shrinkToFit="1"/>
    </xf>
    <xf numFmtId="0" fontId="11" fillId="34" borderId="11" xfId="0" applyFont="1" applyFill="1" applyBorder="1" applyAlignment="1">
      <alignment horizontal="left"/>
    </xf>
    <xf numFmtId="0" fontId="11" fillId="34" borderId="19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33" borderId="0" xfId="0" applyFont="1" applyFill="1" applyAlignment="1">
      <alignment horizontal="left"/>
    </xf>
    <xf numFmtId="0" fontId="56" fillId="0" borderId="16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shrinkToFit="1"/>
    </xf>
    <xf numFmtId="0" fontId="5" fillId="0" borderId="1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9" fillId="34" borderId="1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9" fillId="34" borderId="17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0" fillId="34" borderId="17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11" fillId="34" borderId="22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right"/>
    </xf>
    <xf numFmtId="0" fontId="12" fillId="34" borderId="17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1" fillId="34" borderId="17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61" fillId="38" borderId="10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9" fillId="34" borderId="10" xfId="0" applyFont="1" applyFill="1" applyBorder="1" applyAlignment="1">
      <alignment horizontal="left"/>
    </xf>
    <xf numFmtId="0" fontId="4" fillId="38" borderId="11" xfId="0" applyFont="1" applyFill="1" applyBorder="1" applyAlignment="1">
      <alignment horizontal="left"/>
    </xf>
    <xf numFmtId="0" fontId="4" fillId="35" borderId="22" xfId="0" applyFont="1" applyFill="1" applyBorder="1" applyAlignment="1">
      <alignment horizontal="left"/>
    </xf>
    <xf numFmtId="0" fontId="4" fillId="38" borderId="19" xfId="0" applyFont="1" applyFill="1" applyBorder="1" applyAlignment="1">
      <alignment horizontal="left"/>
    </xf>
    <xf numFmtId="0" fontId="9" fillId="34" borderId="12" xfId="0" applyFont="1" applyFill="1" applyBorder="1" applyAlignment="1">
      <alignment horizontal="center"/>
    </xf>
    <xf numFmtId="0" fontId="61" fillId="38" borderId="11" xfId="0" applyFont="1" applyFill="1" applyBorder="1" applyAlignment="1">
      <alignment horizontal="left"/>
    </xf>
    <xf numFmtId="0" fontId="61" fillId="35" borderId="22" xfId="0" applyFont="1" applyFill="1" applyBorder="1" applyAlignment="1">
      <alignment horizontal="left"/>
    </xf>
    <xf numFmtId="0" fontId="61" fillId="38" borderId="19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4" fillId="0" borderId="0" xfId="0" applyNumberFormat="1" applyFont="1" applyAlignment="1">
      <alignment horizontal="right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0" xfId="0" applyFont="1" applyAlignment="1">
      <alignment horizontal="right"/>
    </xf>
    <xf numFmtId="0" fontId="9" fillId="3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1" fontId="0" fillId="0" borderId="17" xfId="0" applyNumberFormat="1" applyBorder="1" applyAlignment="1">
      <alignment horizontal="left" vertical="center"/>
    </xf>
    <xf numFmtId="1" fontId="0" fillId="0" borderId="15" xfId="0" applyNumberFormat="1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8" fillId="34" borderId="17" xfId="0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left" vertical="center"/>
    </xf>
    <xf numFmtId="0" fontId="8" fillId="34" borderId="20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horizontal="left" vertical="center"/>
    </xf>
    <xf numFmtId="1" fontId="64" fillId="35" borderId="17" xfId="0" applyNumberFormat="1" applyFont="1" applyFill="1" applyBorder="1" applyAlignment="1">
      <alignment horizontal="left" vertical="center"/>
    </xf>
    <xf numFmtId="1" fontId="64" fillId="35" borderId="15" xfId="0" applyNumberFormat="1" applyFont="1" applyFill="1" applyBorder="1" applyAlignment="1">
      <alignment horizontal="left" vertical="center"/>
    </xf>
    <xf numFmtId="1" fontId="64" fillId="35" borderId="20" xfId="0" applyNumberFormat="1" applyFont="1" applyFill="1" applyBorder="1" applyAlignment="1">
      <alignment horizontal="left" vertical="center"/>
    </xf>
    <xf numFmtId="1" fontId="64" fillId="35" borderId="21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8" fillId="34" borderId="13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1" fontId="4" fillId="0" borderId="17" xfId="0" applyNumberFormat="1" applyFont="1" applyBorder="1" applyAlignment="1">
      <alignment horizontal="left" vertical="center"/>
    </xf>
    <xf numFmtId="1" fontId="4" fillId="0" borderId="15" xfId="0" applyNumberFormat="1" applyFont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3" fontId="10" fillId="34" borderId="11" xfId="0" applyNumberFormat="1" applyFont="1" applyFill="1" applyBorder="1" applyAlignment="1">
      <alignment horizontal="center"/>
    </xf>
    <xf numFmtId="3" fontId="10" fillId="34" borderId="22" xfId="0" applyNumberFormat="1" applyFont="1" applyFill="1" applyBorder="1" applyAlignment="1">
      <alignment horizontal="center"/>
    </xf>
    <xf numFmtId="3" fontId="10" fillId="34" borderId="19" xfId="0" applyNumberFormat="1" applyFont="1" applyFill="1" applyBorder="1" applyAlignment="1">
      <alignment horizontal="center"/>
    </xf>
    <xf numFmtId="49" fontId="10" fillId="34" borderId="13" xfId="0" applyNumberFormat="1" applyFont="1" applyFill="1" applyBorder="1" applyAlignment="1">
      <alignment horizontal="center" vertical="center"/>
    </xf>
    <xf numFmtId="49" fontId="10" fillId="34" borderId="14" xfId="0" applyNumberFormat="1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3" fontId="3" fillId="33" borderId="22" xfId="0" applyNumberFormat="1" applyFont="1" applyFill="1" applyBorder="1" applyAlignment="1">
      <alignment horizontal="center"/>
    </xf>
    <xf numFmtId="3" fontId="3" fillId="33" borderId="19" xfId="0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58" fillId="35" borderId="11" xfId="0" applyFont="1" applyFill="1" applyBorder="1" applyAlignment="1">
      <alignment horizontal="center"/>
    </xf>
    <xf numFmtId="0" fontId="58" fillId="35" borderId="22" xfId="0" applyFont="1" applyFill="1" applyBorder="1" applyAlignment="1">
      <alignment horizontal="center"/>
    </xf>
    <xf numFmtId="0" fontId="58" fillId="35" borderId="19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6" fillId="34" borderId="22" xfId="0" applyFont="1" applyFill="1" applyBorder="1" applyAlignment="1">
      <alignment horizontal="center"/>
    </xf>
    <xf numFmtId="0" fontId="16" fillId="34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0" fillId="34" borderId="18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%202018-2019\Tabele%20plana%20posl.%202019%20-%20MAJEVI&#268;KO%20KONA&#268;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ŠUR 1."/>
      <sheetName val="ŠUR 1.po Op."/>
      <sheetName val="ŠUR 1.I"/>
      <sheetName val="ŠUR1.I po Op."/>
      <sheetName val="ŠUR1.II"/>
      <sheetName val="ŠUR1.II Po Op."/>
      <sheetName val="Zb.sjek."/>
      <sheetName val="Sječe po Opć. "/>
      <sheetName val="Sjek. ŠG"/>
      <sheetName val="Zb.Pl.sječa"/>
      <sheetName val="Pl.sj.ŠG."/>
      <sheetName val="Pl.real."/>
      <sheetName val="Pl.real.po Op."/>
      <sheetName val="Vlas.kap.ŠG."/>
      <sheetName val="Kap.zb."/>
      <sheetName val="Ang.kap."/>
      <sheetName val="Zaposl. "/>
      <sheetName val="Rad.vr."/>
      <sheetName val="Inv. "/>
      <sheetName val="Inv.održ "/>
      <sheetName val="FINAN."/>
      <sheetName val="List1"/>
    </sheetNames>
    <sheetDataSet>
      <sheetData sheetId="0"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2.34</v>
          </cell>
          <cell r="J18">
            <v>0</v>
          </cell>
          <cell r="K18">
            <v>2.34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</row>
      </sheetData>
      <sheetData sheetId="2">
        <row r="18">
          <cell r="C18">
            <v>0</v>
          </cell>
          <cell r="D18">
            <v>0</v>
          </cell>
          <cell r="E18">
            <v>0</v>
          </cell>
          <cell r="F18">
            <v>0.35</v>
          </cell>
          <cell r="G18">
            <v>0</v>
          </cell>
          <cell r="H18">
            <v>0.35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1.26</v>
          </cell>
          <cell r="G19">
            <v>0</v>
          </cell>
          <cell r="H19">
            <v>1.26</v>
          </cell>
        </row>
      </sheetData>
      <sheetData sheetId="4">
        <row r="18">
          <cell r="C18">
            <v>3.2</v>
          </cell>
          <cell r="D18">
            <v>5.98</v>
          </cell>
          <cell r="E18">
            <v>9.18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2.5</v>
          </cell>
          <cell r="D19">
            <v>1.14</v>
          </cell>
          <cell r="E19">
            <v>3.6399999999999997</v>
          </cell>
          <cell r="F19">
            <v>2</v>
          </cell>
          <cell r="G19">
            <v>250.27</v>
          </cell>
          <cell r="H19">
            <v>252.27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4.140625" style="0" customWidth="1"/>
    <col min="2" max="2" width="10.57421875" style="0" customWidth="1"/>
    <col min="3" max="11" width="7.7109375" style="0" customWidth="1"/>
    <col min="12" max="12" width="5.7109375" style="0" customWidth="1"/>
    <col min="13" max="13" width="5.8515625" style="0" customWidth="1"/>
    <col min="14" max="17" width="5.7109375" style="0" customWidth="1"/>
    <col min="18" max="18" width="8.7109375" style="0" customWidth="1"/>
  </cols>
  <sheetData>
    <row r="1" spans="1:4" ht="12.75">
      <c r="A1" s="554" t="s">
        <v>22</v>
      </c>
      <c r="B1" s="554"/>
      <c r="C1" s="554"/>
      <c r="D1" s="554"/>
    </row>
    <row r="2" spans="1:4" ht="12.75">
      <c r="A2" s="554" t="s">
        <v>23</v>
      </c>
      <c r="B2" s="554"/>
      <c r="C2" s="554"/>
      <c r="D2" s="554"/>
    </row>
    <row r="4" spans="1:18" ht="12.75">
      <c r="A4" s="538" t="s">
        <v>468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</row>
    <row r="5" spans="1:18" ht="12.75">
      <c r="A5" s="538" t="s">
        <v>179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8"/>
      <c r="R5" s="538"/>
    </row>
    <row r="6" spans="17:18" ht="12.75">
      <c r="Q6" s="533" t="s">
        <v>180</v>
      </c>
      <c r="R6" s="533"/>
    </row>
    <row r="7" spans="1:18" ht="12.75">
      <c r="A7" s="530" t="s">
        <v>178</v>
      </c>
      <c r="B7" s="539" t="s">
        <v>160</v>
      </c>
      <c r="C7" s="546" t="s">
        <v>165</v>
      </c>
      <c r="D7" s="547"/>
      <c r="E7" s="548"/>
      <c r="F7" s="535" t="s">
        <v>161</v>
      </c>
      <c r="G7" s="536"/>
      <c r="H7" s="537"/>
      <c r="I7" s="535" t="s">
        <v>162</v>
      </c>
      <c r="J7" s="536"/>
      <c r="K7" s="537"/>
      <c r="L7" s="543" t="s">
        <v>185</v>
      </c>
      <c r="M7" s="544"/>
      <c r="N7" s="544"/>
      <c r="O7" s="544"/>
      <c r="P7" s="544"/>
      <c r="Q7" s="544"/>
      <c r="R7" s="545"/>
    </row>
    <row r="8" spans="1:18" ht="12.75">
      <c r="A8" s="531"/>
      <c r="B8" s="540"/>
      <c r="C8" s="51" t="s">
        <v>2</v>
      </c>
      <c r="D8" s="51" t="s">
        <v>3</v>
      </c>
      <c r="E8" s="51" t="s">
        <v>4</v>
      </c>
      <c r="F8" s="51" t="s">
        <v>2</v>
      </c>
      <c r="G8" s="51" t="s">
        <v>3</v>
      </c>
      <c r="H8" s="51" t="s">
        <v>4</v>
      </c>
      <c r="I8" s="51" t="s">
        <v>2</v>
      </c>
      <c r="J8" s="51" t="s">
        <v>3</v>
      </c>
      <c r="K8" s="51" t="s">
        <v>4</v>
      </c>
      <c r="L8" s="534" t="s">
        <v>2</v>
      </c>
      <c r="M8" s="534"/>
      <c r="N8" s="534"/>
      <c r="O8" s="534" t="s">
        <v>3</v>
      </c>
      <c r="P8" s="534"/>
      <c r="Q8" s="535"/>
      <c r="R8" s="555" t="s">
        <v>126</v>
      </c>
    </row>
    <row r="9" spans="1:18" ht="12.75">
      <c r="A9" s="531"/>
      <c r="B9" s="541"/>
      <c r="C9" s="52"/>
      <c r="D9" s="52"/>
      <c r="E9" s="52"/>
      <c r="F9" s="52"/>
      <c r="G9" s="52"/>
      <c r="H9" s="52"/>
      <c r="I9" s="52"/>
      <c r="J9" s="52"/>
      <c r="K9" s="52"/>
      <c r="L9" s="535" t="s">
        <v>163</v>
      </c>
      <c r="M9" s="536"/>
      <c r="N9" s="537"/>
      <c r="O9" s="535" t="s">
        <v>163</v>
      </c>
      <c r="P9" s="536"/>
      <c r="Q9" s="536"/>
      <c r="R9" s="556"/>
    </row>
    <row r="10" spans="1:18" ht="12.75">
      <c r="A10" s="532"/>
      <c r="B10" s="542"/>
      <c r="C10" s="53" t="s">
        <v>164</v>
      </c>
      <c r="D10" s="53" t="s">
        <v>164</v>
      </c>
      <c r="E10" s="53" t="s">
        <v>164</v>
      </c>
      <c r="F10" s="53" t="s">
        <v>164</v>
      </c>
      <c r="G10" s="53" t="s">
        <v>164</v>
      </c>
      <c r="H10" s="53" t="s">
        <v>164</v>
      </c>
      <c r="I10" s="53" t="s">
        <v>164</v>
      </c>
      <c r="J10" s="53" t="s">
        <v>164</v>
      </c>
      <c r="K10" s="53" t="s">
        <v>164</v>
      </c>
      <c r="L10" s="51">
        <v>1</v>
      </c>
      <c r="M10" s="51">
        <v>3</v>
      </c>
      <c r="N10" s="51">
        <v>4</v>
      </c>
      <c r="O10" s="51">
        <v>1</v>
      </c>
      <c r="P10" s="51">
        <v>3</v>
      </c>
      <c r="Q10" s="51">
        <v>4</v>
      </c>
      <c r="R10" s="557"/>
    </row>
    <row r="11" spans="1:18" ht="12.75">
      <c r="A11" s="551" t="s">
        <v>166</v>
      </c>
      <c r="B11" s="1" t="s">
        <v>167</v>
      </c>
      <c r="C11" s="350">
        <v>0</v>
      </c>
      <c r="D11" s="257">
        <v>0</v>
      </c>
      <c r="E11" s="257">
        <f>C11+D11</f>
        <v>0</v>
      </c>
      <c r="F11" s="257">
        <v>0</v>
      </c>
      <c r="G11" s="257">
        <v>0</v>
      </c>
      <c r="H11" s="257">
        <f>F11+G11</f>
        <v>0</v>
      </c>
      <c r="I11" s="257">
        <v>15.8</v>
      </c>
      <c r="J11" s="257">
        <v>0</v>
      </c>
      <c r="K11" s="257">
        <f>I11+J11</f>
        <v>15.8</v>
      </c>
      <c r="L11" s="351">
        <v>15.8</v>
      </c>
      <c r="M11" s="351">
        <v>0</v>
      </c>
      <c r="N11" s="351">
        <v>0</v>
      </c>
      <c r="O11" s="351">
        <v>0</v>
      </c>
      <c r="P11" s="351">
        <v>0</v>
      </c>
      <c r="Q11" s="351">
        <v>0</v>
      </c>
      <c r="R11" s="352">
        <f>L11+M11+N11+O11+P11+Q11</f>
        <v>15.8</v>
      </c>
    </row>
    <row r="12" spans="1:18" ht="12.75">
      <c r="A12" s="552"/>
      <c r="B12" s="1" t="s">
        <v>168</v>
      </c>
      <c r="C12" s="257">
        <v>0</v>
      </c>
      <c r="D12" s="257">
        <v>0</v>
      </c>
      <c r="E12" s="257">
        <f>C12+D12</f>
        <v>0</v>
      </c>
      <c r="F12" s="257">
        <v>0</v>
      </c>
      <c r="G12" s="257">
        <v>0</v>
      </c>
      <c r="H12" s="257">
        <f>F12+G12</f>
        <v>0</v>
      </c>
      <c r="I12" s="257">
        <v>7.9</v>
      </c>
      <c r="J12" s="257">
        <v>2.8</v>
      </c>
      <c r="K12" s="257">
        <f>I12+J12</f>
        <v>10.7</v>
      </c>
      <c r="L12" s="257">
        <v>7.4</v>
      </c>
      <c r="M12" s="257">
        <v>0.5</v>
      </c>
      <c r="N12" s="257">
        <v>0</v>
      </c>
      <c r="O12" s="257">
        <v>2.8</v>
      </c>
      <c r="P12" s="257">
        <v>0</v>
      </c>
      <c r="Q12" s="257">
        <v>0</v>
      </c>
      <c r="R12" s="352">
        <f>L12+M12+N12+O12+P12+Q12</f>
        <v>10.7</v>
      </c>
    </row>
    <row r="13" spans="1:18" ht="12.75">
      <c r="A13" s="552"/>
      <c r="B13" s="1" t="s">
        <v>13</v>
      </c>
      <c r="C13" s="257">
        <v>0</v>
      </c>
      <c r="D13" s="257">
        <v>0</v>
      </c>
      <c r="E13" s="257">
        <f>C13+D13</f>
        <v>0</v>
      </c>
      <c r="F13" s="257">
        <v>0</v>
      </c>
      <c r="G13" s="257">
        <v>0</v>
      </c>
      <c r="H13" s="257">
        <f>F13+G13</f>
        <v>0</v>
      </c>
      <c r="I13" s="257">
        <v>11.1</v>
      </c>
      <c r="J13" s="257">
        <v>3.3</v>
      </c>
      <c r="K13" s="257">
        <f>I13+J13</f>
        <v>14.399999999999999</v>
      </c>
      <c r="L13" s="257">
        <v>10.6</v>
      </c>
      <c r="M13" s="257">
        <v>0.5</v>
      </c>
      <c r="N13" s="257">
        <v>0</v>
      </c>
      <c r="O13" s="257">
        <v>3.3</v>
      </c>
      <c r="P13" s="257">
        <v>0</v>
      </c>
      <c r="Q13" s="257">
        <v>0</v>
      </c>
      <c r="R13" s="352">
        <f>L13+M13+N13+O13+P13+Q13</f>
        <v>14.399999999999999</v>
      </c>
    </row>
    <row r="14" spans="1:18" ht="12.75">
      <c r="A14" s="553"/>
      <c r="B14" s="491" t="s">
        <v>4</v>
      </c>
      <c r="C14" s="492">
        <f>SUM(C11:C13)</f>
        <v>0</v>
      </c>
      <c r="D14" s="492">
        <f aca="true" t="shared" si="0" ref="D14:J14">SUM(D11:D13)</f>
        <v>0</v>
      </c>
      <c r="E14" s="492">
        <f t="shared" si="0"/>
        <v>0</v>
      </c>
      <c r="F14" s="492">
        <f t="shared" si="0"/>
        <v>0</v>
      </c>
      <c r="G14" s="492">
        <f t="shared" si="0"/>
        <v>0</v>
      </c>
      <c r="H14" s="492">
        <f t="shared" si="0"/>
        <v>0</v>
      </c>
      <c r="I14" s="492">
        <f t="shared" si="0"/>
        <v>34.800000000000004</v>
      </c>
      <c r="J14" s="492">
        <f t="shared" si="0"/>
        <v>6.1</v>
      </c>
      <c r="K14" s="492">
        <f>SUM(K11:K13)</f>
        <v>40.9</v>
      </c>
      <c r="L14" s="492">
        <f>SUM(L11:L13)</f>
        <v>33.800000000000004</v>
      </c>
      <c r="M14" s="492">
        <f aca="true" t="shared" si="1" ref="M14:R14">SUM(M11:M13)</f>
        <v>1</v>
      </c>
      <c r="N14" s="492">
        <f t="shared" si="1"/>
        <v>0</v>
      </c>
      <c r="O14" s="492">
        <f t="shared" si="1"/>
        <v>6.1</v>
      </c>
      <c r="P14" s="492">
        <f t="shared" si="1"/>
        <v>0</v>
      </c>
      <c r="Q14" s="492">
        <f t="shared" si="1"/>
        <v>0</v>
      </c>
      <c r="R14" s="492">
        <f t="shared" si="1"/>
        <v>40.9</v>
      </c>
    </row>
    <row r="15" spans="1:18" ht="12.75">
      <c r="A15" s="12"/>
      <c r="B15" s="1" t="s">
        <v>169</v>
      </c>
      <c r="C15" s="257">
        <v>0</v>
      </c>
      <c r="D15" s="257">
        <v>7</v>
      </c>
      <c r="E15" s="257">
        <v>7</v>
      </c>
      <c r="F15" s="257">
        <v>0</v>
      </c>
      <c r="G15" s="257">
        <v>0</v>
      </c>
      <c r="H15" s="257">
        <v>0</v>
      </c>
      <c r="I15" s="257">
        <v>12</v>
      </c>
      <c r="J15" s="257">
        <v>0</v>
      </c>
      <c r="K15" s="257">
        <v>12</v>
      </c>
      <c r="L15" s="257">
        <v>11</v>
      </c>
      <c r="M15" s="257">
        <v>7</v>
      </c>
      <c r="N15" s="257">
        <v>1</v>
      </c>
      <c r="O15" s="257">
        <v>0</v>
      </c>
      <c r="P15" s="257">
        <v>0</v>
      </c>
      <c r="Q15" s="257">
        <v>0</v>
      </c>
      <c r="R15" s="145">
        <v>19</v>
      </c>
    </row>
    <row r="16" spans="1:18" ht="12.75">
      <c r="A16" s="238" t="s">
        <v>171</v>
      </c>
      <c r="B16" s="1" t="s">
        <v>170</v>
      </c>
      <c r="C16" s="257">
        <v>13</v>
      </c>
      <c r="D16" s="257">
        <v>22</v>
      </c>
      <c r="E16" s="257">
        <v>35</v>
      </c>
      <c r="F16" s="257">
        <v>0</v>
      </c>
      <c r="G16" s="257">
        <v>0</v>
      </c>
      <c r="H16" s="257">
        <v>0</v>
      </c>
      <c r="I16" s="257">
        <v>8.5</v>
      </c>
      <c r="J16" s="257">
        <v>0</v>
      </c>
      <c r="K16" s="257">
        <v>8.5</v>
      </c>
      <c r="L16" s="257">
        <v>17.5</v>
      </c>
      <c r="M16" s="257">
        <v>4</v>
      </c>
      <c r="N16" s="257">
        <v>0</v>
      </c>
      <c r="O16" s="257">
        <v>9</v>
      </c>
      <c r="P16" s="257">
        <v>13</v>
      </c>
      <c r="Q16" s="257">
        <v>0</v>
      </c>
      <c r="R16" s="145">
        <v>43.5</v>
      </c>
    </row>
    <row r="17" spans="1:18" ht="12.75">
      <c r="A17" s="14"/>
      <c r="B17" s="491" t="s">
        <v>4</v>
      </c>
      <c r="C17" s="492">
        <f>SUM(C15:C16)</f>
        <v>13</v>
      </c>
      <c r="D17" s="492">
        <f aca="true" t="shared" si="2" ref="D17:R17">SUM(D15:D16)</f>
        <v>29</v>
      </c>
      <c r="E17" s="492">
        <f t="shared" si="2"/>
        <v>42</v>
      </c>
      <c r="F17" s="492">
        <f t="shared" si="2"/>
        <v>0</v>
      </c>
      <c r="G17" s="492">
        <f t="shared" si="2"/>
        <v>0</v>
      </c>
      <c r="H17" s="492">
        <f t="shared" si="2"/>
        <v>0</v>
      </c>
      <c r="I17" s="492">
        <f t="shared" si="2"/>
        <v>20.5</v>
      </c>
      <c r="J17" s="492">
        <f t="shared" si="2"/>
        <v>0</v>
      </c>
      <c r="K17" s="492">
        <f t="shared" si="2"/>
        <v>20.5</v>
      </c>
      <c r="L17" s="492">
        <f t="shared" si="2"/>
        <v>28.5</v>
      </c>
      <c r="M17" s="492">
        <f t="shared" si="2"/>
        <v>11</v>
      </c>
      <c r="N17" s="492">
        <f t="shared" si="2"/>
        <v>1</v>
      </c>
      <c r="O17" s="492">
        <f t="shared" si="2"/>
        <v>9</v>
      </c>
      <c r="P17" s="492">
        <f t="shared" si="2"/>
        <v>13</v>
      </c>
      <c r="Q17" s="492">
        <f t="shared" si="2"/>
        <v>0</v>
      </c>
      <c r="R17" s="492">
        <f t="shared" si="2"/>
        <v>62.5</v>
      </c>
    </row>
    <row r="18" spans="1:18" ht="12.75">
      <c r="A18" s="12"/>
      <c r="B18" s="1" t="s">
        <v>172</v>
      </c>
      <c r="C18" s="212">
        <v>0</v>
      </c>
      <c r="D18" s="212">
        <v>0</v>
      </c>
      <c r="E18" s="212">
        <f>SUM(C18:D18)</f>
        <v>0</v>
      </c>
      <c r="F18" s="212">
        <v>0</v>
      </c>
      <c r="G18" s="212">
        <v>0</v>
      </c>
      <c r="H18" s="212">
        <f>SUM(F18:G18)</f>
        <v>0</v>
      </c>
      <c r="I18" s="212">
        <v>2.34</v>
      </c>
      <c r="J18" s="212">
        <v>0</v>
      </c>
      <c r="K18" s="212">
        <f>SUM(I18:J18)</f>
        <v>2.34</v>
      </c>
      <c r="L18" s="212">
        <f>I18</f>
        <v>2.34</v>
      </c>
      <c r="M18" s="212">
        <v>0</v>
      </c>
      <c r="N18" s="212">
        <v>0</v>
      </c>
      <c r="O18" s="212">
        <v>0</v>
      </c>
      <c r="P18" s="212">
        <v>0</v>
      </c>
      <c r="Q18" s="212">
        <v>0</v>
      </c>
      <c r="R18" s="147">
        <v>2.34</v>
      </c>
    </row>
    <row r="19" spans="1:18" ht="12.75">
      <c r="A19" s="238" t="s">
        <v>177</v>
      </c>
      <c r="B19" s="1" t="s">
        <v>173</v>
      </c>
      <c r="C19" s="212">
        <v>0</v>
      </c>
      <c r="D19" s="212">
        <v>0</v>
      </c>
      <c r="E19" s="212">
        <f>SUM(C19:D19)</f>
        <v>0</v>
      </c>
      <c r="F19" s="212">
        <v>0</v>
      </c>
      <c r="G19" s="212">
        <v>0</v>
      </c>
      <c r="H19" s="212">
        <f>SUM(F19:G19)</f>
        <v>0</v>
      </c>
      <c r="I19" s="212">
        <v>1</v>
      </c>
      <c r="J19" s="212">
        <v>0</v>
      </c>
      <c r="K19" s="212">
        <f>SUM(I19:J19)</f>
        <v>1</v>
      </c>
      <c r="L19" s="212">
        <f>I19</f>
        <v>1</v>
      </c>
      <c r="M19" s="212">
        <v>0</v>
      </c>
      <c r="N19" s="212">
        <v>0</v>
      </c>
      <c r="O19" s="212">
        <v>0</v>
      </c>
      <c r="P19" s="212">
        <v>0</v>
      </c>
      <c r="Q19" s="212">
        <v>0</v>
      </c>
      <c r="R19" s="147">
        <v>1</v>
      </c>
    </row>
    <row r="20" spans="1:18" ht="12.75">
      <c r="A20" s="14"/>
      <c r="B20" s="491" t="s">
        <v>4</v>
      </c>
      <c r="C20" s="492">
        <f>SUM(C18:C19)</f>
        <v>0</v>
      </c>
      <c r="D20" s="492">
        <f aca="true" t="shared" si="3" ref="D20:Q20">SUM(D18:D19)</f>
        <v>0</v>
      </c>
      <c r="E20" s="492">
        <f t="shared" si="3"/>
        <v>0</v>
      </c>
      <c r="F20" s="492">
        <f t="shared" si="3"/>
        <v>0</v>
      </c>
      <c r="G20" s="492">
        <f t="shared" si="3"/>
        <v>0</v>
      </c>
      <c r="H20" s="492">
        <f t="shared" si="3"/>
        <v>0</v>
      </c>
      <c r="I20" s="492">
        <f t="shared" si="3"/>
        <v>3.34</v>
      </c>
      <c r="J20" s="492">
        <f t="shared" si="3"/>
        <v>0</v>
      </c>
      <c r="K20" s="492">
        <f t="shared" si="3"/>
        <v>3.34</v>
      </c>
      <c r="L20" s="492">
        <f t="shared" si="3"/>
        <v>3.34</v>
      </c>
      <c r="M20" s="492">
        <f t="shared" si="3"/>
        <v>0</v>
      </c>
      <c r="N20" s="492">
        <f t="shared" si="3"/>
        <v>0</v>
      </c>
      <c r="O20" s="492">
        <f t="shared" si="3"/>
        <v>0</v>
      </c>
      <c r="P20" s="492">
        <f t="shared" si="3"/>
        <v>0</v>
      </c>
      <c r="Q20" s="492">
        <f t="shared" si="3"/>
        <v>0</v>
      </c>
      <c r="R20" s="492">
        <f>SUM(R18:R19)</f>
        <v>3.34</v>
      </c>
    </row>
    <row r="21" spans="1:18" ht="12.75">
      <c r="A21" s="12"/>
      <c r="B21" s="1" t="s">
        <v>174</v>
      </c>
      <c r="C21" s="144">
        <v>0</v>
      </c>
      <c r="D21" s="144">
        <v>0</v>
      </c>
      <c r="E21" s="144">
        <v>0</v>
      </c>
      <c r="F21" s="146">
        <v>0</v>
      </c>
      <c r="G21" s="146">
        <v>0</v>
      </c>
      <c r="H21" s="144">
        <v>0</v>
      </c>
      <c r="I21" s="144">
        <v>0.5</v>
      </c>
      <c r="J21" s="144">
        <v>0</v>
      </c>
      <c r="K21" s="144">
        <v>0.5</v>
      </c>
      <c r="L21" s="144">
        <v>0.5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5">
        <v>0.5</v>
      </c>
    </row>
    <row r="22" spans="1:18" ht="12.75">
      <c r="A22" s="238" t="s">
        <v>176</v>
      </c>
      <c r="B22" s="1" t="s">
        <v>175</v>
      </c>
      <c r="C22" s="144">
        <v>0</v>
      </c>
      <c r="D22" s="144">
        <v>0</v>
      </c>
      <c r="E22" s="144">
        <v>0</v>
      </c>
      <c r="F22" s="146">
        <v>0</v>
      </c>
      <c r="G22" s="146">
        <v>0</v>
      </c>
      <c r="H22" s="144">
        <v>0</v>
      </c>
      <c r="I22" s="144">
        <v>0</v>
      </c>
      <c r="J22" s="144">
        <v>1.4</v>
      </c>
      <c r="K22" s="144">
        <v>1.4</v>
      </c>
      <c r="L22" s="144">
        <v>0</v>
      </c>
      <c r="M22" s="144">
        <v>0</v>
      </c>
      <c r="N22" s="144">
        <v>0</v>
      </c>
      <c r="O22" s="144">
        <v>1</v>
      </c>
      <c r="P22" s="144">
        <v>0.4</v>
      </c>
      <c r="Q22" s="144">
        <v>0</v>
      </c>
      <c r="R22" s="145">
        <v>1.4</v>
      </c>
    </row>
    <row r="23" spans="1:18" ht="12.75">
      <c r="A23" s="14"/>
      <c r="B23" s="62" t="s">
        <v>4</v>
      </c>
      <c r="C23" s="492">
        <f>SUM(C21:C22)</f>
        <v>0</v>
      </c>
      <c r="D23" s="492">
        <f aca="true" t="shared" si="4" ref="D23:R23">SUM(D21:D22)</f>
        <v>0</v>
      </c>
      <c r="E23" s="492">
        <f t="shared" si="4"/>
        <v>0</v>
      </c>
      <c r="F23" s="492">
        <f t="shared" si="4"/>
        <v>0</v>
      </c>
      <c r="G23" s="492">
        <f t="shared" si="4"/>
        <v>0</v>
      </c>
      <c r="H23" s="492">
        <f t="shared" si="4"/>
        <v>0</v>
      </c>
      <c r="I23" s="492">
        <f t="shared" si="4"/>
        <v>0.5</v>
      </c>
      <c r="J23" s="492">
        <f t="shared" si="4"/>
        <v>1.4</v>
      </c>
      <c r="K23" s="492">
        <f t="shared" si="4"/>
        <v>1.9</v>
      </c>
      <c r="L23" s="492">
        <f t="shared" si="4"/>
        <v>0.5</v>
      </c>
      <c r="M23" s="492">
        <f t="shared" si="4"/>
        <v>0</v>
      </c>
      <c r="N23" s="492">
        <f t="shared" si="4"/>
        <v>0</v>
      </c>
      <c r="O23" s="492">
        <f t="shared" si="4"/>
        <v>1</v>
      </c>
      <c r="P23" s="492">
        <f t="shared" si="4"/>
        <v>0.4</v>
      </c>
      <c r="Q23" s="492">
        <f t="shared" si="4"/>
        <v>0</v>
      </c>
      <c r="R23" s="492">
        <f t="shared" si="4"/>
        <v>1.9</v>
      </c>
    </row>
    <row r="24" spans="1:18" ht="12.75">
      <c r="A24" s="549" t="s">
        <v>132</v>
      </c>
      <c r="B24" s="550"/>
      <c r="C24" s="148">
        <f>C14+C17+C20+C23</f>
        <v>13</v>
      </c>
      <c r="D24" s="148">
        <f aca="true" t="shared" si="5" ref="D24:Q24">D14+D17+D20+D23</f>
        <v>29</v>
      </c>
      <c r="E24" s="148">
        <f t="shared" si="5"/>
        <v>42</v>
      </c>
      <c r="F24" s="148">
        <f t="shared" si="5"/>
        <v>0</v>
      </c>
      <c r="G24" s="148">
        <f t="shared" si="5"/>
        <v>0</v>
      </c>
      <c r="H24" s="148">
        <f t="shared" si="5"/>
        <v>0</v>
      </c>
      <c r="I24" s="148">
        <f t="shared" si="5"/>
        <v>59.14</v>
      </c>
      <c r="J24" s="148">
        <f t="shared" si="5"/>
        <v>7.5</v>
      </c>
      <c r="K24" s="148">
        <f t="shared" si="5"/>
        <v>66.64</v>
      </c>
      <c r="L24" s="148">
        <f t="shared" si="5"/>
        <v>66.14</v>
      </c>
      <c r="M24" s="148">
        <f t="shared" si="5"/>
        <v>12</v>
      </c>
      <c r="N24" s="148">
        <f t="shared" si="5"/>
        <v>1</v>
      </c>
      <c r="O24" s="148">
        <f t="shared" si="5"/>
        <v>16.1</v>
      </c>
      <c r="P24" s="148">
        <f t="shared" si="5"/>
        <v>13.4</v>
      </c>
      <c r="Q24" s="148">
        <f t="shared" si="5"/>
        <v>0</v>
      </c>
      <c r="R24" s="149">
        <f>R14+R17+R20+R23</f>
        <v>108.64000000000001</v>
      </c>
    </row>
    <row r="27" spans="1:7" ht="12.75">
      <c r="A27" s="8" t="s">
        <v>358</v>
      </c>
      <c r="B27" s="529" t="s">
        <v>182</v>
      </c>
      <c r="C27" s="529"/>
      <c r="D27" s="529"/>
      <c r="E27" s="529"/>
      <c r="F27" s="529"/>
      <c r="G27" s="529"/>
    </row>
    <row r="28" spans="2:7" ht="12.75">
      <c r="B28" s="529" t="s">
        <v>181</v>
      </c>
      <c r="C28" s="529"/>
      <c r="D28" s="529"/>
      <c r="E28" s="529"/>
      <c r="F28" s="529"/>
      <c r="G28" s="529"/>
    </row>
    <row r="29" spans="2:7" ht="12.75">
      <c r="B29" s="529" t="s">
        <v>298</v>
      </c>
      <c r="C29" s="529"/>
      <c r="D29" s="529"/>
      <c r="E29" s="529"/>
      <c r="F29" s="529"/>
      <c r="G29" s="529"/>
    </row>
  </sheetData>
  <sheetProtection/>
  <mergeCells count="21">
    <mergeCell ref="A1:D1"/>
    <mergeCell ref="A2:D2"/>
    <mergeCell ref="A4:R4"/>
    <mergeCell ref="R8:R10"/>
    <mergeCell ref="L9:N9"/>
    <mergeCell ref="A5:R5"/>
    <mergeCell ref="B7:B10"/>
    <mergeCell ref="L7:R7"/>
    <mergeCell ref="C7:E7"/>
    <mergeCell ref="F7:H7"/>
    <mergeCell ref="B29:G29"/>
    <mergeCell ref="L8:N8"/>
    <mergeCell ref="O9:Q9"/>
    <mergeCell ref="A24:B24"/>
    <mergeCell ref="A11:A14"/>
    <mergeCell ref="B28:G28"/>
    <mergeCell ref="B27:G27"/>
    <mergeCell ref="A7:A10"/>
    <mergeCell ref="Q6:R6"/>
    <mergeCell ref="O8:Q8"/>
    <mergeCell ref="I7:K7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5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2" width="6.140625" style="0" customWidth="1"/>
    <col min="3" max="3" width="18.140625" style="0" customWidth="1"/>
    <col min="4" max="13" width="9.7109375" style="0" customWidth="1"/>
  </cols>
  <sheetData>
    <row r="1" spans="1:3" ht="12.75">
      <c r="A1" s="554" t="s">
        <v>22</v>
      </c>
      <c r="B1" s="554"/>
      <c r="C1" s="554"/>
    </row>
    <row r="2" spans="1:3" ht="12.75">
      <c r="A2" s="554" t="s">
        <v>23</v>
      </c>
      <c r="B2" s="554"/>
      <c r="C2" s="554"/>
    </row>
    <row r="3" spans="1:13" ht="12.75" customHeight="1">
      <c r="A3" s="538" t="s">
        <v>474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</row>
    <row r="4" ht="12" customHeight="1">
      <c r="M4" s="28" t="s">
        <v>42</v>
      </c>
    </row>
    <row r="5" spans="1:13" ht="12.75" customHeight="1">
      <c r="A5" s="696" t="s">
        <v>37</v>
      </c>
      <c r="B5" s="573"/>
      <c r="C5" s="692" t="s">
        <v>38</v>
      </c>
      <c r="D5" s="534" t="s">
        <v>39</v>
      </c>
      <c r="E5" s="534"/>
      <c r="F5" s="534"/>
      <c r="G5" s="534"/>
      <c r="H5" s="534"/>
      <c r="I5" s="534"/>
      <c r="J5" s="534"/>
      <c r="K5" s="534"/>
      <c r="L5" s="534"/>
      <c r="M5" s="534"/>
    </row>
    <row r="6" spans="1:13" ht="12.75" customHeight="1">
      <c r="A6" s="697"/>
      <c r="B6" s="574"/>
      <c r="C6" s="692"/>
      <c r="D6" s="580" t="s">
        <v>234</v>
      </c>
      <c r="E6" s="580"/>
      <c r="F6" s="580" t="s">
        <v>235</v>
      </c>
      <c r="G6" s="580"/>
      <c r="H6" s="580" t="s">
        <v>236</v>
      </c>
      <c r="I6" s="580"/>
      <c r="J6" s="580" t="s">
        <v>237</v>
      </c>
      <c r="K6" s="580"/>
      <c r="L6" s="580" t="s">
        <v>238</v>
      </c>
      <c r="M6" s="580"/>
    </row>
    <row r="7" spans="1:13" ht="12.75" customHeight="1">
      <c r="A7" s="698"/>
      <c r="B7" s="699"/>
      <c r="C7" s="692"/>
      <c r="D7" s="51" t="s">
        <v>40</v>
      </c>
      <c r="E7" s="51" t="s">
        <v>41</v>
      </c>
      <c r="F7" s="51" t="s">
        <v>40</v>
      </c>
      <c r="G7" s="51" t="s">
        <v>41</v>
      </c>
      <c r="H7" s="51" t="s">
        <v>40</v>
      </c>
      <c r="I7" s="51" t="s">
        <v>41</v>
      </c>
      <c r="J7" s="51" t="s">
        <v>40</v>
      </c>
      <c r="K7" s="51" t="s">
        <v>41</v>
      </c>
      <c r="L7" s="51" t="s">
        <v>40</v>
      </c>
      <c r="M7" s="51" t="s">
        <v>41</v>
      </c>
    </row>
    <row r="8" spans="1:13" ht="11.25" customHeight="1">
      <c r="A8" s="596" t="s">
        <v>52</v>
      </c>
      <c r="B8" s="693"/>
      <c r="C8" s="4" t="s">
        <v>43</v>
      </c>
      <c r="D8" s="304">
        <v>23362</v>
      </c>
      <c r="E8" s="304">
        <f>D8*0.8454</f>
        <v>19750.234800000002</v>
      </c>
      <c r="F8" s="354">
        <v>2734</v>
      </c>
      <c r="G8" s="354">
        <v>2398.1</v>
      </c>
      <c r="H8" s="355">
        <v>121.77301509985386</v>
      </c>
      <c r="I8" s="355">
        <v>100</v>
      </c>
      <c r="J8" s="304">
        <v>1007</v>
      </c>
      <c r="K8" s="304">
        <v>850</v>
      </c>
      <c r="L8" s="304">
        <f>D8+F8+H8+J8</f>
        <v>27224.773015099854</v>
      </c>
      <c r="M8" s="304">
        <f>E8+G8+I8+K8</f>
        <v>23098.3348</v>
      </c>
    </row>
    <row r="9" spans="1:13" ht="11.25" customHeight="1">
      <c r="A9" s="597"/>
      <c r="B9" s="694"/>
      <c r="C9" s="4" t="s">
        <v>44</v>
      </c>
      <c r="D9" s="304">
        <v>1700</v>
      </c>
      <c r="E9" s="304">
        <f>D9*0.8454</f>
        <v>1437.18</v>
      </c>
      <c r="F9" s="354">
        <v>2864</v>
      </c>
      <c r="G9" s="354">
        <v>2384</v>
      </c>
      <c r="H9" s="355">
        <v>12.177301509985387</v>
      </c>
      <c r="I9" s="355">
        <v>10</v>
      </c>
      <c r="J9" s="304">
        <v>0</v>
      </c>
      <c r="K9" s="304">
        <v>0</v>
      </c>
      <c r="L9" s="304">
        <f>D9+F9+H9+J9</f>
        <v>4576.177301509985</v>
      </c>
      <c r="M9" s="304">
        <f aca="true" t="shared" si="0" ref="M9:M47">E9+G9+I9+K9</f>
        <v>3831.1800000000003</v>
      </c>
    </row>
    <row r="10" spans="1:13" ht="11.25" customHeight="1">
      <c r="A10" s="597"/>
      <c r="B10" s="694"/>
      <c r="C10" s="4" t="s">
        <v>45</v>
      </c>
      <c r="D10" s="304">
        <v>700</v>
      </c>
      <c r="E10" s="304">
        <f>D10*0.8454</f>
        <v>591.78</v>
      </c>
      <c r="F10" s="354">
        <v>9771</v>
      </c>
      <c r="G10" s="354">
        <v>8174.5</v>
      </c>
      <c r="H10" s="355">
        <v>3.653190452995616</v>
      </c>
      <c r="I10" s="355">
        <v>3</v>
      </c>
      <c r="J10" s="304">
        <v>0</v>
      </c>
      <c r="K10" s="304">
        <v>0</v>
      </c>
      <c r="L10" s="304">
        <f>D10+F10+H10+J10</f>
        <v>10474.653190452995</v>
      </c>
      <c r="M10" s="304">
        <f t="shared" si="0"/>
        <v>8769.28</v>
      </c>
    </row>
    <row r="11" spans="1:13" ht="11.25" customHeight="1">
      <c r="A11" s="597"/>
      <c r="B11" s="694"/>
      <c r="C11" s="6" t="s">
        <v>46</v>
      </c>
      <c r="D11" s="305">
        <f>D8+D9+D10</f>
        <v>25762</v>
      </c>
      <c r="E11" s="305">
        <f>D11*0.845</f>
        <v>21768.89</v>
      </c>
      <c r="F11" s="356">
        <f>F8+F9+F10</f>
        <v>15369</v>
      </c>
      <c r="G11" s="356">
        <f>G8+G9+G10</f>
        <v>12956.6</v>
      </c>
      <c r="H11" s="357">
        <v>137.60350706283486</v>
      </c>
      <c r="I11" s="357">
        <v>113</v>
      </c>
      <c r="J11" s="305">
        <v>1007</v>
      </c>
      <c r="K11" s="305">
        <v>850</v>
      </c>
      <c r="L11" s="305">
        <f>SUM(L8:L10)</f>
        <v>42275.603507062835</v>
      </c>
      <c r="M11" s="305">
        <f>SUM(M8:M10)</f>
        <v>35698.7948</v>
      </c>
    </row>
    <row r="12" spans="1:13" ht="11.25" customHeight="1">
      <c r="A12" s="597"/>
      <c r="B12" s="694"/>
      <c r="C12" s="4" t="s">
        <v>47</v>
      </c>
      <c r="D12" s="304">
        <v>38167</v>
      </c>
      <c r="E12" s="304">
        <v>33941</v>
      </c>
      <c r="F12" s="358">
        <v>30204</v>
      </c>
      <c r="G12" s="354">
        <v>26182</v>
      </c>
      <c r="H12" s="355">
        <v>30899.00465592393</v>
      </c>
      <c r="I12" s="355">
        <v>25374.262623444734</v>
      </c>
      <c r="J12" s="304">
        <v>12852</v>
      </c>
      <c r="K12" s="304">
        <v>10640</v>
      </c>
      <c r="L12" s="304">
        <f>D12+F12+H12+J12</f>
        <v>112122.00465592393</v>
      </c>
      <c r="M12" s="304">
        <f t="shared" si="0"/>
        <v>96137.26262344474</v>
      </c>
    </row>
    <row r="13" spans="1:13" ht="11.25" customHeight="1">
      <c r="A13" s="597"/>
      <c r="B13" s="694"/>
      <c r="C13" s="4" t="s">
        <v>48</v>
      </c>
      <c r="D13" s="304">
        <v>5790</v>
      </c>
      <c r="E13" s="304">
        <f>D13*0.8893</f>
        <v>5149.047</v>
      </c>
      <c r="F13" s="354">
        <v>6613</v>
      </c>
      <c r="G13" s="354">
        <v>5652</v>
      </c>
      <c r="H13" s="355">
        <v>1293</v>
      </c>
      <c r="I13" s="355">
        <v>1061</v>
      </c>
      <c r="J13" s="304">
        <v>495</v>
      </c>
      <c r="K13" s="304">
        <v>410</v>
      </c>
      <c r="L13" s="304">
        <f>D13+F13+H13+J13</f>
        <v>14191</v>
      </c>
      <c r="M13" s="304">
        <f t="shared" si="0"/>
        <v>12272.046999999999</v>
      </c>
    </row>
    <row r="14" spans="1:13" ht="11.25" customHeight="1">
      <c r="A14" s="597"/>
      <c r="B14" s="694"/>
      <c r="C14" s="4" t="s">
        <v>50</v>
      </c>
      <c r="D14" s="304">
        <v>295</v>
      </c>
      <c r="E14" s="304">
        <f>D14*0.8893</f>
        <v>262.3435</v>
      </c>
      <c r="F14" s="354">
        <v>321</v>
      </c>
      <c r="G14" s="354">
        <v>272</v>
      </c>
      <c r="H14" s="355">
        <v>374</v>
      </c>
      <c r="I14" s="355">
        <v>308.8732913016794</v>
      </c>
      <c r="J14" s="304">
        <v>0</v>
      </c>
      <c r="K14" s="304">
        <v>0</v>
      </c>
      <c r="L14" s="304">
        <f>D14+F14+H14+J14</f>
        <v>990</v>
      </c>
      <c r="M14" s="304">
        <f t="shared" si="0"/>
        <v>843.2167913016793</v>
      </c>
    </row>
    <row r="15" spans="1:13" ht="11.25" customHeight="1">
      <c r="A15" s="597"/>
      <c r="B15" s="694"/>
      <c r="C15" s="4" t="s">
        <v>49</v>
      </c>
      <c r="D15" s="304">
        <v>1025</v>
      </c>
      <c r="E15" s="304">
        <f>D15*0.8893</f>
        <v>911.5325</v>
      </c>
      <c r="F15" s="354">
        <v>1292</v>
      </c>
      <c r="G15" s="354">
        <v>1088.5</v>
      </c>
      <c r="H15" s="355">
        <v>2542.757119342501</v>
      </c>
      <c r="I15" s="355">
        <v>2088.112146404062</v>
      </c>
      <c r="J15" s="304">
        <v>72</v>
      </c>
      <c r="K15" s="304">
        <v>60</v>
      </c>
      <c r="L15" s="304">
        <f>D15+F15+H15+J15</f>
        <v>4931.757119342501</v>
      </c>
      <c r="M15" s="304">
        <f t="shared" si="0"/>
        <v>4148.144646404062</v>
      </c>
    </row>
    <row r="16" spans="1:13" ht="11.25" customHeight="1">
      <c r="A16" s="597"/>
      <c r="B16" s="694"/>
      <c r="C16" s="6" t="s">
        <v>51</v>
      </c>
      <c r="D16" s="305">
        <f>SUM(D12:D15)</f>
        <v>45277</v>
      </c>
      <c r="E16" s="305">
        <f>SUM(E12:E15)</f>
        <v>40263.923</v>
      </c>
      <c r="F16" s="356">
        <f>F12+F13+F14+F15</f>
        <v>38430</v>
      </c>
      <c r="G16" s="356">
        <v>33194</v>
      </c>
      <c r="H16" s="357">
        <v>35109.897785132096</v>
      </c>
      <c r="I16" s="357">
        <v>28832.248061150476</v>
      </c>
      <c r="J16" s="305">
        <f>SUM(J12:J15)</f>
        <v>13419</v>
      </c>
      <c r="K16" s="305">
        <f>SUM(K12:K15)</f>
        <v>11110</v>
      </c>
      <c r="L16" s="305">
        <f>SUM(L12:L15)</f>
        <v>132234.76177526644</v>
      </c>
      <c r="M16" s="305">
        <f>SUM(M12:M15)</f>
        <v>113400.67106115048</v>
      </c>
    </row>
    <row r="17" spans="1:13" ht="11.25" customHeight="1">
      <c r="A17" s="598"/>
      <c r="B17" s="695"/>
      <c r="C17" s="516" t="s">
        <v>295</v>
      </c>
      <c r="D17" s="497">
        <f aca="true" t="shared" si="1" ref="D17:M17">D11+D16</f>
        <v>71039</v>
      </c>
      <c r="E17" s="497">
        <f t="shared" si="1"/>
        <v>62032.813</v>
      </c>
      <c r="F17" s="517">
        <f t="shared" si="1"/>
        <v>53799</v>
      </c>
      <c r="G17" s="517">
        <f t="shared" si="1"/>
        <v>46150.6</v>
      </c>
      <c r="H17" s="497">
        <f t="shared" si="1"/>
        <v>35247.50129219493</v>
      </c>
      <c r="I17" s="497">
        <f t="shared" si="1"/>
        <v>28945.248061150476</v>
      </c>
      <c r="J17" s="497">
        <f t="shared" si="1"/>
        <v>14426</v>
      </c>
      <c r="K17" s="497">
        <f t="shared" si="1"/>
        <v>11960</v>
      </c>
      <c r="L17" s="497">
        <f t="shared" si="1"/>
        <v>174510.36528232927</v>
      </c>
      <c r="M17" s="497">
        <f t="shared" si="1"/>
        <v>149099.46586115047</v>
      </c>
    </row>
    <row r="18" spans="1:13" ht="11.25" customHeight="1">
      <c r="A18" s="589" t="s">
        <v>53</v>
      </c>
      <c r="B18" s="589" t="s">
        <v>54</v>
      </c>
      <c r="C18" s="4" t="s">
        <v>43</v>
      </c>
      <c r="D18" s="304">
        <v>6650</v>
      </c>
      <c r="E18" s="304">
        <f>D18*0.8454</f>
        <v>5621.91</v>
      </c>
      <c r="F18" s="304">
        <v>859</v>
      </c>
      <c r="G18" s="304">
        <v>720</v>
      </c>
      <c r="H18" s="355">
        <v>153.43399902581587</v>
      </c>
      <c r="I18" s="355">
        <v>126</v>
      </c>
      <c r="J18" s="304">
        <v>0</v>
      </c>
      <c r="K18" s="304">
        <v>0</v>
      </c>
      <c r="L18" s="304">
        <f>D18+F18+H18+J18</f>
        <v>7662.433999025816</v>
      </c>
      <c r="M18" s="304">
        <f t="shared" si="0"/>
        <v>6467.91</v>
      </c>
    </row>
    <row r="19" spans="1:13" ht="11.25" customHeight="1">
      <c r="A19" s="590"/>
      <c r="B19" s="590"/>
      <c r="C19" s="4" t="s">
        <v>44</v>
      </c>
      <c r="D19" s="304">
        <v>800</v>
      </c>
      <c r="E19" s="304">
        <f>D19*0.8454</f>
        <v>676.32</v>
      </c>
      <c r="F19" s="304">
        <v>456</v>
      </c>
      <c r="G19" s="304">
        <v>381</v>
      </c>
      <c r="H19" s="355">
        <v>189.96590355577203</v>
      </c>
      <c r="I19" s="355">
        <v>156</v>
      </c>
      <c r="J19" s="304">
        <v>0</v>
      </c>
      <c r="K19" s="304">
        <v>0</v>
      </c>
      <c r="L19" s="304">
        <f>D19+F19+H19+J19</f>
        <v>1445.965903555772</v>
      </c>
      <c r="M19" s="304">
        <f t="shared" si="0"/>
        <v>1213.3200000000002</v>
      </c>
    </row>
    <row r="20" spans="1:13" ht="11.25" customHeight="1">
      <c r="A20" s="590"/>
      <c r="B20" s="590"/>
      <c r="C20" s="4" t="s">
        <v>45</v>
      </c>
      <c r="D20" s="304">
        <v>300</v>
      </c>
      <c r="E20" s="304">
        <f>D20*0.8454</f>
        <v>253.62</v>
      </c>
      <c r="F20" s="304">
        <v>1063</v>
      </c>
      <c r="G20" s="304">
        <v>885</v>
      </c>
      <c r="H20" s="355">
        <v>43.83828543594739</v>
      </c>
      <c r="I20" s="355">
        <v>36</v>
      </c>
      <c r="J20" s="304">
        <v>0</v>
      </c>
      <c r="K20" s="304">
        <v>0</v>
      </c>
      <c r="L20" s="304">
        <f>D20+F20+H20+J20</f>
        <v>1406.8382854359475</v>
      </c>
      <c r="M20" s="304">
        <f t="shared" si="0"/>
        <v>1174.62</v>
      </c>
    </row>
    <row r="21" spans="1:13" ht="11.25" customHeight="1">
      <c r="A21" s="590"/>
      <c r="B21" s="590"/>
      <c r="C21" s="6" t="s">
        <v>46</v>
      </c>
      <c r="D21" s="305">
        <f>SUM(D18:D20)</f>
        <v>7750</v>
      </c>
      <c r="E21" s="305">
        <f>D21*0.845</f>
        <v>6548.75</v>
      </c>
      <c r="F21" s="305">
        <f>F18+F19+F20</f>
        <v>2378</v>
      </c>
      <c r="G21" s="305">
        <f>G18+G19+G20</f>
        <v>1986</v>
      </c>
      <c r="H21" s="357">
        <v>387.23818801753526</v>
      </c>
      <c r="I21" s="357">
        <v>318</v>
      </c>
      <c r="J21" s="305">
        <v>0</v>
      </c>
      <c r="K21" s="305">
        <v>0</v>
      </c>
      <c r="L21" s="305">
        <f>SUM(L18:L20)</f>
        <v>10515.238188017536</v>
      </c>
      <c r="M21" s="305">
        <f>SUM(M18:M20)</f>
        <v>8855.849999999999</v>
      </c>
    </row>
    <row r="22" spans="1:13" ht="11.25" customHeight="1">
      <c r="A22" s="590"/>
      <c r="B22" s="590"/>
      <c r="C22" s="4" t="s">
        <v>47</v>
      </c>
      <c r="D22" s="304">
        <v>6165</v>
      </c>
      <c r="E22" s="304">
        <f>D22*0.8893</f>
        <v>5482.5345</v>
      </c>
      <c r="F22" s="355">
        <v>6008</v>
      </c>
      <c r="G22" s="304">
        <v>4785</v>
      </c>
      <c r="H22" s="355">
        <v>999.8533397141134</v>
      </c>
      <c r="I22" s="355">
        <v>821.07956257323</v>
      </c>
      <c r="J22" s="304">
        <v>3423</v>
      </c>
      <c r="K22" s="304">
        <v>2788</v>
      </c>
      <c r="L22" s="304">
        <f>D22+F22+H22+J22</f>
        <v>16595.853339714115</v>
      </c>
      <c r="M22" s="304">
        <f t="shared" si="0"/>
        <v>13876.61406257323</v>
      </c>
    </row>
    <row r="23" spans="1:13" ht="11.25" customHeight="1">
      <c r="A23" s="590"/>
      <c r="B23" s="590"/>
      <c r="C23" s="4" t="s">
        <v>48</v>
      </c>
      <c r="D23" s="304">
        <v>1350</v>
      </c>
      <c r="E23" s="304">
        <f>D23*0.8893</f>
        <v>1200.555</v>
      </c>
      <c r="F23" s="304">
        <v>3242</v>
      </c>
      <c r="G23" s="304">
        <v>2564</v>
      </c>
      <c r="H23" s="355">
        <v>41.83752007933271</v>
      </c>
      <c r="I23" s="355">
        <v>34.35697148914802</v>
      </c>
      <c r="J23" s="304">
        <v>49</v>
      </c>
      <c r="K23" s="304">
        <v>40</v>
      </c>
      <c r="L23" s="304">
        <f>D23+F23+H23+J23</f>
        <v>4682.8375200793325</v>
      </c>
      <c r="M23" s="304">
        <f t="shared" si="0"/>
        <v>3838.9119714891485</v>
      </c>
    </row>
    <row r="24" spans="1:13" ht="11.25" customHeight="1">
      <c r="A24" s="590"/>
      <c r="B24" s="590"/>
      <c r="C24" s="4" t="s">
        <v>50</v>
      </c>
      <c r="D24" s="304">
        <v>180</v>
      </c>
      <c r="E24" s="304">
        <f>D24*0.8893</f>
        <v>160.07399999999998</v>
      </c>
      <c r="F24" s="304">
        <v>80</v>
      </c>
      <c r="G24" s="304">
        <v>60.5</v>
      </c>
      <c r="H24" s="355">
        <v>12.170914932169516</v>
      </c>
      <c r="I24" s="355">
        <v>9.994755342297607</v>
      </c>
      <c r="J24" s="304">
        <v>0</v>
      </c>
      <c r="K24" s="304">
        <v>0</v>
      </c>
      <c r="L24" s="304">
        <f>D24+F24+H24+J24</f>
        <v>272.1709149321695</v>
      </c>
      <c r="M24" s="304">
        <f t="shared" si="0"/>
        <v>230.56875534229758</v>
      </c>
    </row>
    <row r="25" spans="1:13" ht="11.25" customHeight="1">
      <c r="A25" s="590"/>
      <c r="B25" s="590"/>
      <c r="C25" s="4" t="s">
        <v>49</v>
      </c>
      <c r="D25" s="304">
        <v>275</v>
      </c>
      <c r="E25" s="304">
        <f>D25*0.8893</f>
        <v>244.5575</v>
      </c>
      <c r="F25" s="304">
        <v>507</v>
      </c>
      <c r="G25" s="304">
        <v>445</v>
      </c>
      <c r="H25" s="355">
        <v>82.280456156021</v>
      </c>
      <c r="I25" s="355">
        <v>67.56871059532445</v>
      </c>
      <c r="J25" s="304">
        <v>307</v>
      </c>
      <c r="K25" s="304">
        <v>250</v>
      </c>
      <c r="L25" s="304">
        <f>D25+F25+H25+J25</f>
        <v>1171.280456156021</v>
      </c>
      <c r="M25" s="304">
        <f t="shared" si="0"/>
        <v>1007.1262105953244</v>
      </c>
    </row>
    <row r="26" spans="1:13" ht="11.25" customHeight="1">
      <c r="A26" s="590"/>
      <c r="B26" s="590"/>
      <c r="C26" s="6" t="s">
        <v>51</v>
      </c>
      <c r="D26" s="305">
        <f>SUM(D22:D25)</f>
        <v>7970</v>
      </c>
      <c r="E26" s="305">
        <f>D26*0.889</f>
        <v>7085.33</v>
      </c>
      <c r="F26" s="305">
        <f>F22+F23+F24+F25</f>
        <v>9837</v>
      </c>
      <c r="G26" s="305">
        <f>G22+G23+G24+G25</f>
        <v>7854.5</v>
      </c>
      <c r="H26" s="357">
        <v>1136.1422308816368</v>
      </c>
      <c r="I26" s="357">
        <v>933</v>
      </c>
      <c r="J26" s="305">
        <f>SUM(J22:J25)</f>
        <v>3779</v>
      </c>
      <c r="K26" s="305">
        <f>SUM(K22:K25)</f>
        <v>3078</v>
      </c>
      <c r="L26" s="305">
        <f>SUM(L22:L25)</f>
        <v>22722.142230881636</v>
      </c>
      <c r="M26" s="305">
        <f>SUM(M22:M25)</f>
        <v>18953.221</v>
      </c>
    </row>
    <row r="27" spans="1:13" ht="11.25" customHeight="1">
      <c r="A27" s="590"/>
      <c r="B27" s="591"/>
      <c r="C27" s="516" t="s">
        <v>295</v>
      </c>
      <c r="D27" s="497">
        <f>D21+D26</f>
        <v>15720</v>
      </c>
      <c r="E27" s="497">
        <f>E21+E26</f>
        <v>13634.08</v>
      </c>
      <c r="F27" s="497">
        <f>F21+F26</f>
        <v>12215</v>
      </c>
      <c r="G27" s="497">
        <v>9841</v>
      </c>
      <c r="H27" s="497">
        <f>H21+H26</f>
        <v>1523.3804188991721</v>
      </c>
      <c r="I27" s="497">
        <f>I21+I26</f>
        <v>1251</v>
      </c>
      <c r="J27" s="497">
        <f>J21+J26</f>
        <v>3779</v>
      </c>
      <c r="K27" s="497">
        <f>K21+K26</f>
        <v>3078</v>
      </c>
      <c r="L27" s="497">
        <f>D27+F27+H27+J27</f>
        <v>33237.38041889917</v>
      </c>
      <c r="M27" s="497">
        <f t="shared" si="0"/>
        <v>27804.08</v>
      </c>
    </row>
    <row r="28" spans="1:13" ht="11.25" customHeight="1">
      <c r="A28" s="590"/>
      <c r="B28" s="589" t="s">
        <v>55</v>
      </c>
      <c r="C28" s="4" t="s">
        <v>43</v>
      </c>
      <c r="D28" s="304">
        <v>789</v>
      </c>
      <c r="E28" s="304">
        <f>D28*0.8454</f>
        <v>667.0206000000001</v>
      </c>
      <c r="F28" s="304">
        <v>131</v>
      </c>
      <c r="G28" s="304">
        <v>108.9</v>
      </c>
      <c r="H28" s="355">
        <v>0</v>
      </c>
      <c r="I28" s="355">
        <v>0</v>
      </c>
      <c r="J28" s="304">
        <v>0</v>
      </c>
      <c r="K28" s="304">
        <v>0</v>
      </c>
      <c r="L28" s="304">
        <f>D28+F28+H28+J28</f>
        <v>920</v>
      </c>
      <c r="M28" s="304">
        <f t="shared" si="0"/>
        <v>775.9206</v>
      </c>
    </row>
    <row r="29" spans="1:13" ht="11.25" customHeight="1">
      <c r="A29" s="590"/>
      <c r="B29" s="590"/>
      <c r="C29" s="4" t="s">
        <v>44</v>
      </c>
      <c r="D29" s="304">
        <v>0</v>
      </c>
      <c r="E29" s="304">
        <f>D29*0.8454</f>
        <v>0</v>
      </c>
      <c r="F29" s="304">
        <v>69</v>
      </c>
      <c r="G29" s="304">
        <v>57</v>
      </c>
      <c r="H29" s="355">
        <v>0</v>
      </c>
      <c r="I29" s="355">
        <v>0</v>
      </c>
      <c r="J29" s="304">
        <v>0</v>
      </c>
      <c r="K29" s="304">
        <v>0</v>
      </c>
      <c r="L29" s="304">
        <f>D29+F29+H29+J29</f>
        <v>69</v>
      </c>
      <c r="M29" s="304">
        <f t="shared" si="0"/>
        <v>57</v>
      </c>
    </row>
    <row r="30" spans="1:13" ht="11.25" customHeight="1">
      <c r="A30" s="590"/>
      <c r="B30" s="590"/>
      <c r="C30" s="4" t="s">
        <v>45</v>
      </c>
      <c r="D30" s="304">
        <v>0</v>
      </c>
      <c r="E30" s="304">
        <f>D30*0.8454</f>
        <v>0</v>
      </c>
      <c r="F30" s="304">
        <v>162</v>
      </c>
      <c r="G30" s="304">
        <v>136</v>
      </c>
      <c r="H30" s="355">
        <v>0</v>
      </c>
      <c r="I30" s="355">
        <v>0</v>
      </c>
      <c r="J30" s="304">
        <v>0</v>
      </c>
      <c r="K30" s="304">
        <v>0</v>
      </c>
      <c r="L30" s="304">
        <f>D30+F30+H30+J30</f>
        <v>162</v>
      </c>
      <c r="M30" s="304">
        <f t="shared" si="0"/>
        <v>136</v>
      </c>
    </row>
    <row r="31" spans="1:13" ht="11.25" customHeight="1">
      <c r="A31" s="590"/>
      <c r="B31" s="590"/>
      <c r="C31" s="6" t="s">
        <v>46</v>
      </c>
      <c r="D31" s="305">
        <f>SUM(D28:D30)</f>
        <v>789</v>
      </c>
      <c r="E31" s="305">
        <f>D31*0.845</f>
        <v>666.7049999999999</v>
      </c>
      <c r="F31" s="305">
        <f>F28+F29+F30</f>
        <v>362</v>
      </c>
      <c r="G31" s="305">
        <f>G28+G29+G30</f>
        <v>301.9</v>
      </c>
      <c r="H31" s="357">
        <v>0</v>
      </c>
      <c r="I31" s="357">
        <v>0</v>
      </c>
      <c r="J31" s="305">
        <v>0</v>
      </c>
      <c r="K31" s="305">
        <v>0</v>
      </c>
      <c r="L31" s="305">
        <f>SUM(L28:L30)</f>
        <v>1151</v>
      </c>
      <c r="M31" s="305">
        <f>SUM(M28:M30)</f>
        <v>968.9206</v>
      </c>
    </row>
    <row r="32" spans="1:13" ht="11.25" customHeight="1">
      <c r="A32" s="590"/>
      <c r="B32" s="590"/>
      <c r="C32" s="4" t="s">
        <v>47</v>
      </c>
      <c r="D32" s="304">
        <v>7424</v>
      </c>
      <c r="E32" s="304">
        <f>D32*0.8893</f>
        <v>6602.1632</v>
      </c>
      <c r="F32" s="304">
        <v>3258</v>
      </c>
      <c r="G32" s="304">
        <v>2600.4</v>
      </c>
      <c r="H32" s="355">
        <v>6515.657347761853</v>
      </c>
      <c r="I32" s="355">
        <v>5350.657813982034</v>
      </c>
      <c r="J32" s="304">
        <v>2000</v>
      </c>
      <c r="K32" s="304">
        <v>1630</v>
      </c>
      <c r="L32" s="304">
        <f>D32+F32+H32+J32</f>
        <v>19197.65734776185</v>
      </c>
      <c r="M32" s="304">
        <f t="shared" si="0"/>
        <v>16183.221013982034</v>
      </c>
    </row>
    <row r="33" spans="1:13" ht="11.25" customHeight="1">
      <c r="A33" s="590"/>
      <c r="B33" s="590"/>
      <c r="C33" s="4" t="s">
        <v>48</v>
      </c>
      <c r="D33" s="304">
        <v>1060</v>
      </c>
      <c r="E33" s="304">
        <f>D33*0.8893</f>
        <v>942.658</v>
      </c>
      <c r="F33" s="304">
        <v>1763</v>
      </c>
      <c r="G33" s="304">
        <v>1407.1</v>
      </c>
      <c r="H33" s="355">
        <v>272.63893042051757</v>
      </c>
      <c r="I33" s="355">
        <v>223.89108966132903</v>
      </c>
      <c r="J33" s="304">
        <v>0</v>
      </c>
      <c r="K33" s="304">
        <v>0</v>
      </c>
      <c r="L33" s="304">
        <f>D33+F33+H33+J33</f>
        <v>3095.6389304205177</v>
      </c>
      <c r="M33" s="304">
        <f t="shared" si="0"/>
        <v>2573.6490896613286</v>
      </c>
    </row>
    <row r="34" spans="1:13" ht="11.25" customHeight="1">
      <c r="A34" s="590"/>
      <c r="B34" s="590"/>
      <c r="C34" s="4" t="s">
        <v>50</v>
      </c>
      <c r="D34" s="304">
        <v>45</v>
      </c>
      <c r="E34" s="304">
        <f>D34*0.8893</f>
        <v>40.018499999999996</v>
      </c>
      <c r="F34" s="304">
        <v>43</v>
      </c>
      <c r="G34" s="304">
        <v>42.5</v>
      </c>
      <c r="H34" s="355">
        <v>80.37018996590355</v>
      </c>
      <c r="I34" s="355">
        <v>66</v>
      </c>
      <c r="J34" s="304">
        <v>0</v>
      </c>
      <c r="K34" s="304">
        <v>0</v>
      </c>
      <c r="L34" s="304">
        <f>D34+F34+H34+J34</f>
        <v>168.37018996590353</v>
      </c>
      <c r="M34" s="304">
        <f t="shared" si="0"/>
        <v>148.5185</v>
      </c>
    </row>
    <row r="35" spans="1:13" ht="11.25" customHeight="1">
      <c r="A35" s="590"/>
      <c r="B35" s="590"/>
      <c r="C35" s="4" t="s">
        <v>49</v>
      </c>
      <c r="D35" s="304">
        <v>450</v>
      </c>
      <c r="E35" s="304">
        <f>D35*0.8893</f>
        <v>400.185</v>
      </c>
      <c r="F35" s="304">
        <v>275</v>
      </c>
      <c r="G35" s="304">
        <v>213</v>
      </c>
      <c r="H35" s="355">
        <v>536.1898964936846</v>
      </c>
      <c r="I35" s="355">
        <v>440.3191430006138</v>
      </c>
      <c r="J35" s="304">
        <v>0</v>
      </c>
      <c r="K35" s="304">
        <v>0</v>
      </c>
      <c r="L35" s="304">
        <f>D35+F35+H35+J35</f>
        <v>1261.1898964936845</v>
      </c>
      <c r="M35" s="304">
        <f t="shared" si="0"/>
        <v>1053.5041430006138</v>
      </c>
    </row>
    <row r="36" spans="1:13" ht="11.25" customHeight="1">
      <c r="A36" s="590"/>
      <c r="B36" s="590"/>
      <c r="C36" s="6" t="s">
        <v>51</v>
      </c>
      <c r="D36" s="305">
        <f>SUM(D32:D35)</f>
        <v>8979</v>
      </c>
      <c r="E36" s="305">
        <f>D36*0.889</f>
        <v>7982.331</v>
      </c>
      <c r="F36" s="305">
        <f>F32+F33+F34+F35</f>
        <v>5339</v>
      </c>
      <c r="G36" s="305">
        <f>G32+G33+G34+G35</f>
        <v>4263</v>
      </c>
      <c r="H36" s="357">
        <v>7404.856364641959</v>
      </c>
      <c r="I36" s="357">
        <v>6080.868046643976</v>
      </c>
      <c r="J36" s="305">
        <f>SUM(J32:J35)</f>
        <v>2000</v>
      </c>
      <c r="K36" s="305">
        <f>SUM(K32:K35)</f>
        <v>1630</v>
      </c>
      <c r="L36" s="305">
        <f>SUM(L32:L35)</f>
        <v>23722.856364641957</v>
      </c>
      <c r="M36" s="305">
        <f>SUM(M32:M35)</f>
        <v>19958.892746643975</v>
      </c>
    </row>
    <row r="37" spans="1:13" ht="11.25" customHeight="1">
      <c r="A37" s="591"/>
      <c r="B37" s="591"/>
      <c r="C37" s="516" t="s">
        <v>295</v>
      </c>
      <c r="D37" s="497">
        <f aca="true" t="shared" si="2" ref="D37:M37">D31+D36</f>
        <v>9768</v>
      </c>
      <c r="E37" s="497">
        <f t="shared" si="2"/>
        <v>8649.036</v>
      </c>
      <c r="F37" s="497">
        <f t="shared" si="2"/>
        <v>5701</v>
      </c>
      <c r="G37" s="497">
        <f t="shared" si="2"/>
        <v>4564.9</v>
      </c>
      <c r="H37" s="497">
        <f t="shared" si="2"/>
        <v>7404.856364641959</v>
      </c>
      <c r="I37" s="497">
        <f t="shared" si="2"/>
        <v>6080.868046643976</v>
      </c>
      <c r="J37" s="497">
        <f t="shared" si="2"/>
        <v>2000</v>
      </c>
      <c r="K37" s="497">
        <f t="shared" si="2"/>
        <v>1630</v>
      </c>
      <c r="L37" s="497">
        <f t="shared" si="2"/>
        <v>24873.856364641957</v>
      </c>
      <c r="M37" s="497">
        <f t="shared" si="2"/>
        <v>20927.813346643976</v>
      </c>
    </row>
    <row r="38" spans="1:13" ht="11.25" customHeight="1">
      <c r="A38" s="575" t="s">
        <v>56</v>
      </c>
      <c r="B38" s="576"/>
      <c r="C38" s="577"/>
      <c r="D38" s="61">
        <f>D27+D37</f>
        <v>25488</v>
      </c>
      <c r="E38" s="61">
        <f>E27+E37</f>
        <v>22283.116</v>
      </c>
      <c r="F38" s="61">
        <f aca="true" t="shared" si="3" ref="F38:K38">F27+F37</f>
        <v>17916</v>
      </c>
      <c r="G38" s="61">
        <f t="shared" si="3"/>
        <v>14405.9</v>
      </c>
      <c r="H38" s="61">
        <f t="shared" si="3"/>
        <v>8928.236783541131</v>
      </c>
      <c r="I38" s="61">
        <f t="shared" si="3"/>
        <v>7331.868046643976</v>
      </c>
      <c r="J38" s="61">
        <f t="shared" si="3"/>
        <v>5779</v>
      </c>
      <c r="K38" s="61">
        <f t="shared" si="3"/>
        <v>4708</v>
      </c>
      <c r="L38" s="61">
        <f aca="true" t="shared" si="4" ref="L38:L48">D38+F38+H38+J38</f>
        <v>58111.23678354113</v>
      </c>
      <c r="M38" s="61">
        <f t="shared" si="0"/>
        <v>48728.88404664398</v>
      </c>
    </row>
    <row r="39" spans="1:13" ht="11.25" customHeight="1">
      <c r="A39" s="596" t="s">
        <v>404</v>
      </c>
      <c r="B39" s="693"/>
      <c r="C39" s="4" t="s">
        <v>43</v>
      </c>
      <c r="D39" s="304">
        <f aca="true" t="shared" si="5" ref="D39:E41">D8+D18+D28</f>
        <v>30801</v>
      </c>
      <c r="E39" s="304">
        <f t="shared" si="5"/>
        <v>26039.1654</v>
      </c>
      <c r="F39" s="304">
        <f aca="true" t="shared" si="6" ref="F39:I41">F8+F18+F28</f>
        <v>3724</v>
      </c>
      <c r="G39" s="304">
        <f t="shared" si="6"/>
        <v>3227</v>
      </c>
      <c r="H39" s="304">
        <f t="shared" si="6"/>
        <v>275.20701412566973</v>
      </c>
      <c r="I39" s="304">
        <f t="shared" si="6"/>
        <v>226</v>
      </c>
      <c r="J39" s="304">
        <f aca="true" t="shared" si="7" ref="J39:K41">J8+J18+J28</f>
        <v>1007</v>
      </c>
      <c r="K39" s="304">
        <f t="shared" si="7"/>
        <v>850</v>
      </c>
      <c r="L39" s="304">
        <f t="shared" si="4"/>
        <v>35807.20701412567</v>
      </c>
      <c r="M39" s="304">
        <f t="shared" si="0"/>
        <v>30342.1654</v>
      </c>
    </row>
    <row r="40" spans="1:13" ht="11.25" customHeight="1">
      <c r="A40" s="597"/>
      <c r="B40" s="694"/>
      <c r="C40" s="4" t="s">
        <v>44</v>
      </c>
      <c r="D40" s="304">
        <f t="shared" si="5"/>
        <v>2500</v>
      </c>
      <c r="E40" s="304">
        <f t="shared" si="5"/>
        <v>2113.5</v>
      </c>
      <c r="F40" s="304">
        <f t="shared" si="6"/>
        <v>3389</v>
      </c>
      <c r="G40" s="304">
        <f t="shared" si="6"/>
        <v>2822</v>
      </c>
      <c r="H40" s="304">
        <f t="shared" si="6"/>
        <v>202.14320506575743</v>
      </c>
      <c r="I40" s="304">
        <f t="shared" si="6"/>
        <v>166</v>
      </c>
      <c r="J40" s="304">
        <f t="shared" si="7"/>
        <v>0</v>
      </c>
      <c r="K40" s="304">
        <f t="shared" si="7"/>
        <v>0</v>
      </c>
      <c r="L40" s="304">
        <f t="shared" si="4"/>
        <v>6091.143205065758</v>
      </c>
      <c r="M40" s="304">
        <f t="shared" si="0"/>
        <v>5101.5</v>
      </c>
    </row>
    <row r="41" spans="1:13" ht="11.25" customHeight="1">
      <c r="A41" s="597"/>
      <c r="B41" s="694"/>
      <c r="C41" s="4" t="s">
        <v>45</v>
      </c>
      <c r="D41" s="304">
        <f t="shared" si="5"/>
        <v>1000</v>
      </c>
      <c r="E41" s="304">
        <f t="shared" si="5"/>
        <v>845.4</v>
      </c>
      <c r="F41" s="304">
        <f t="shared" si="6"/>
        <v>10996</v>
      </c>
      <c r="G41" s="304">
        <f t="shared" si="6"/>
        <v>9195.5</v>
      </c>
      <c r="H41" s="304">
        <f t="shared" si="6"/>
        <v>47.49147588894301</v>
      </c>
      <c r="I41" s="304">
        <f t="shared" si="6"/>
        <v>39</v>
      </c>
      <c r="J41" s="304">
        <f t="shared" si="7"/>
        <v>0</v>
      </c>
      <c r="K41" s="304">
        <f t="shared" si="7"/>
        <v>0</v>
      </c>
      <c r="L41" s="304">
        <f t="shared" si="4"/>
        <v>12043.491475888943</v>
      </c>
      <c r="M41" s="304">
        <f t="shared" si="0"/>
        <v>10079.9</v>
      </c>
    </row>
    <row r="42" spans="1:13" ht="11.25" customHeight="1">
      <c r="A42" s="597"/>
      <c r="B42" s="694"/>
      <c r="C42" s="516" t="s">
        <v>46</v>
      </c>
      <c r="D42" s="497">
        <f>SUM(D39:D41)</f>
        <v>34301</v>
      </c>
      <c r="E42" s="497">
        <f>SUM(E39:E41)</f>
        <v>28998.065400000003</v>
      </c>
      <c r="F42" s="497">
        <f aca="true" t="shared" si="8" ref="F42:K42">SUM(F39:F41)</f>
        <v>18109</v>
      </c>
      <c r="G42" s="497">
        <f t="shared" si="8"/>
        <v>15244.5</v>
      </c>
      <c r="H42" s="497">
        <f>SUM(H39:H41)</f>
        <v>524.8416950803702</v>
      </c>
      <c r="I42" s="497">
        <f>SUM(I39:I41)</f>
        <v>431</v>
      </c>
      <c r="J42" s="497">
        <f t="shared" si="8"/>
        <v>1007</v>
      </c>
      <c r="K42" s="497">
        <f t="shared" si="8"/>
        <v>850</v>
      </c>
      <c r="L42" s="497">
        <f t="shared" si="4"/>
        <v>53941.84169508037</v>
      </c>
      <c r="M42" s="497">
        <f t="shared" si="0"/>
        <v>45523.56540000001</v>
      </c>
    </row>
    <row r="43" spans="1:13" ht="11.25" customHeight="1">
      <c r="A43" s="597"/>
      <c r="B43" s="694"/>
      <c r="C43" s="4" t="s">
        <v>47</v>
      </c>
      <c r="D43" s="304">
        <f aca="true" t="shared" si="9" ref="D43:E46">D12+D22+D32</f>
        <v>51756</v>
      </c>
      <c r="E43" s="304">
        <f>E12+E22+E32</f>
        <v>46025.697700000004</v>
      </c>
      <c r="F43" s="304">
        <f aca="true" t="shared" si="10" ref="F43:I46">F12+F22+F32</f>
        <v>39470</v>
      </c>
      <c r="G43" s="304">
        <f t="shared" si="10"/>
        <v>33567.4</v>
      </c>
      <c r="H43" s="304">
        <f>H12+H22+H32</f>
        <v>38414.5153433999</v>
      </c>
      <c r="I43" s="304">
        <f>I12+I22+I32</f>
        <v>31546</v>
      </c>
      <c r="J43" s="304">
        <f>J12+J22+J32</f>
        <v>18275</v>
      </c>
      <c r="K43" s="304">
        <f>K12+K22+K32</f>
        <v>15058</v>
      </c>
      <c r="L43" s="304">
        <f t="shared" si="4"/>
        <v>147915.5153433999</v>
      </c>
      <c r="M43" s="304">
        <f t="shared" si="0"/>
        <v>126197.09770000001</v>
      </c>
    </row>
    <row r="44" spans="1:13" ht="11.25" customHeight="1">
      <c r="A44" s="597"/>
      <c r="B44" s="694"/>
      <c r="C44" s="4" t="s">
        <v>48</v>
      </c>
      <c r="D44" s="304">
        <f t="shared" si="9"/>
        <v>8200</v>
      </c>
      <c r="E44" s="304">
        <f t="shared" si="9"/>
        <v>7292.26</v>
      </c>
      <c r="F44" s="304">
        <f t="shared" si="10"/>
        <v>11618</v>
      </c>
      <c r="G44" s="304">
        <f t="shared" si="10"/>
        <v>9623.1</v>
      </c>
      <c r="H44" s="304">
        <f t="shared" si="10"/>
        <v>1607.4764504998502</v>
      </c>
      <c r="I44" s="304">
        <f t="shared" si="10"/>
        <v>1319.248061150477</v>
      </c>
      <c r="J44" s="304">
        <f aca="true" t="shared" si="11" ref="J44:K46">J13+J23+J33</f>
        <v>544</v>
      </c>
      <c r="K44" s="304">
        <f t="shared" si="11"/>
        <v>450</v>
      </c>
      <c r="L44" s="304">
        <f t="shared" si="4"/>
        <v>21969.47645049985</v>
      </c>
      <c r="M44" s="304">
        <f t="shared" si="0"/>
        <v>18684.608061150477</v>
      </c>
    </row>
    <row r="45" spans="1:13" ht="11.25" customHeight="1">
      <c r="A45" s="597"/>
      <c r="B45" s="694"/>
      <c r="C45" s="4" t="s">
        <v>50</v>
      </c>
      <c r="D45" s="304">
        <f t="shared" si="9"/>
        <v>520</v>
      </c>
      <c r="E45" s="304">
        <f t="shared" si="9"/>
        <v>462.43600000000004</v>
      </c>
      <c r="F45" s="304">
        <f t="shared" si="10"/>
        <v>444</v>
      </c>
      <c r="G45" s="304">
        <f t="shared" si="10"/>
        <v>375</v>
      </c>
      <c r="H45" s="304">
        <f t="shared" si="10"/>
        <v>466.54110489807306</v>
      </c>
      <c r="I45" s="304">
        <f t="shared" si="10"/>
        <v>384.868046643977</v>
      </c>
      <c r="J45" s="304">
        <f t="shared" si="11"/>
        <v>0</v>
      </c>
      <c r="K45" s="304">
        <f t="shared" si="11"/>
        <v>0</v>
      </c>
      <c r="L45" s="304">
        <f t="shared" si="4"/>
        <v>1430.5411048980732</v>
      </c>
      <c r="M45" s="304">
        <f t="shared" si="0"/>
        <v>1222.304046643977</v>
      </c>
    </row>
    <row r="46" spans="1:13" ht="11.25" customHeight="1">
      <c r="A46" s="597"/>
      <c r="B46" s="694"/>
      <c r="C46" s="4" t="s">
        <v>49</v>
      </c>
      <c r="D46" s="304">
        <f t="shared" si="9"/>
        <v>1750</v>
      </c>
      <c r="E46" s="304">
        <f t="shared" si="9"/>
        <v>1556.275</v>
      </c>
      <c r="F46" s="304">
        <f t="shared" si="10"/>
        <v>2074</v>
      </c>
      <c r="G46" s="304">
        <f t="shared" si="10"/>
        <v>1746.5</v>
      </c>
      <c r="H46" s="304">
        <f t="shared" si="10"/>
        <v>3161.2274719922066</v>
      </c>
      <c r="I46" s="304">
        <f t="shared" si="10"/>
        <v>2596</v>
      </c>
      <c r="J46" s="304">
        <f t="shared" si="11"/>
        <v>379</v>
      </c>
      <c r="K46" s="304">
        <f t="shared" si="11"/>
        <v>310</v>
      </c>
      <c r="L46" s="304">
        <f t="shared" si="4"/>
        <v>7364.227471992206</v>
      </c>
      <c r="M46" s="304">
        <f t="shared" si="0"/>
        <v>6208.775</v>
      </c>
    </row>
    <row r="47" spans="1:13" ht="11.25" customHeight="1">
      <c r="A47" s="597"/>
      <c r="B47" s="694"/>
      <c r="C47" s="516" t="s">
        <v>51</v>
      </c>
      <c r="D47" s="497">
        <f>SUM(D43:D46)</f>
        <v>62226</v>
      </c>
      <c r="E47" s="497">
        <f>SUM(E43:E46)</f>
        <v>55336.66870000001</v>
      </c>
      <c r="F47" s="497">
        <f>SUM(F43:F46)</f>
        <v>53606</v>
      </c>
      <c r="G47" s="497">
        <v>45312</v>
      </c>
      <c r="H47" s="497">
        <f>SUM(H43:H46)</f>
        <v>43649.760370790034</v>
      </c>
      <c r="I47" s="497">
        <f>SUM(I43:I46)</f>
        <v>35846.116107794456</v>
      </c>
      <c r="J47" s="497">
        <f>SUM(J43:J46)</f>
        <v>19198</v>
      </c>
      <c r="K47" s="497">
        <f>SUM(K43:K46)</f>
        <v>15818</v>
      </c>
      <c r="L47" s="497">
        <f t="shared" si="4"/>
        <v>178679.76037079003</v>
      </c>
      <c r="M47" s="497">
        <f t="shared" si="0"/>
        <v>152312.78480779447</v>
      </c>
    </row>
    <row r="48" spans="1:13" ht="11.25" customHeight="1">
      <c r="A48" s="598"/>
      <c r="B48" s="695"/>
      <c r="C48" s="65" t="s">
        <v>9</v>
      </c>
      <c r="D48" s="61">
        <f aca="true" t="shared" si="12" ref="D48:K48">D42+D47</f>
        <v>96527</v>
      </c>
      <c r="E48" s="61">
        <f t="shared" si="12"/>
        <v>84334.73410000002</v>
      </c>
      <c r="F48" s="61">
        <f t="shared" si="12"/>
        <v>71715</v>
      </c>
      <c r="G48" s="61">
        <f t="shared" si="12"/>
        <v>60556.5</v>
      </c>
      <c r="H48" s="61">
        <f t="shared" si="12"/>
        <v>44174.60206587041</v>
      </c>
      <c r="I48" s="61">
        <f t="shared" si="12"/>
        <v>36277.116107794456</v>
      </c>
      <c r="J48" s="61">
        <f t="shared" si="12"/>
        <v>20205</v>
      </c>
      <c r="K48" s="61">
        <f t="shared" si="12"/>
        <v>16668</v>
      </c>
      <c r="L48" s="61">
        <f t="shared" si="4"/>
        <v>232621.60206587042</v>
      </c>
      <c r="M48" s="61">
        <f>E48+G48+I48+K48</f>
        <v>197836.35020779446</v>
      </c>
    </row>
    <row r="50" spans="1:3" ht="12.75">
      <c r="A50" s="554" t="s">
        <v>22</v>
      </c>
      <c r="B50" s="554"/>
      <c r="C50" s="554"/>
    </row>
    <row r="51" spans="1:3" ht="12.75">
      <c r="A51" s="554" t="s">
        <v>23</v>
      </c>
      <c r="B51" s="554"/>
      <c r="C51" s="554"/>
    </row>
    <row r="52" spans="1:13" ht="12.75">
      <c r="A52" s="538" t="s">
        <v>490</v>
      </c>
      <c r="B52" s="538"/>
      <c r="C52" s="538"/>
      <c r="D52" s="538"/>
      <c r="E52" s="538"/>
      <c r="F52" s="538"/>
      <c r="G52" s="538"/>
      <c r="H52" s="538"/>
      <c r="I52" s="538"/>
      <c r="J52" s="538"/>
      <c r="K52" s="538"/>
      <c r="L52" s="538"/>
      <c r="M52" s="538"/>
    </row>
    <row r="53" ht="12.75">
      <c r="M53" s="28" t="s">
        <v>42</v>
      </c>
    </row>
    <row r="54" spans="1:13" ht="12.75">
      <c r="A54" s="696" t="s">
        <v>37</v>
      </c>
      <c r="B54" s="573"/>
      <c r="C54" s="692" t="s">
        <v>38</v>
      </c>
      <c r="D54" s="534" t="s">
        <v>39</v>
      </c>
      <c r="E54" s="534"/>
      <c r="F54" s="534"/>
      <c r="G54" s="534"/>
      <c r="H54" s="534"/>
      <c r="I54" s="534"/>
      <c r="J54" s="534"/>
      <c r="K54" s="534"/>
      <c r="L54" s="534"/>
      <c r="M54" s="534"/>
    </row>
    <row r="55" spans="1:13" ht="12.75">
      <c r="A55" s="697"/>
      <c r="B55" s="574"/>
      <c r="C55" s="692"/>
      <c r="D55" s="580" t="s">
        <v>234</v>
      </c>
      <c r="E55" s="580"/>
      <c r="F55" s="580" t="s">
        <v>235</v>
      </c>
      <c r="G55" s="580"/>
      <c r="H55" s="580" t="s">
        <v>236</v>
      </c>
      <c r="I55" s="580"/>
      <c r="J55" s="580" t="s">
        <v>237</v>
      </c>
      <c r="K55" s="580"/>
      <c r="L55" s="580" t="s">
        <v>238</v>
      </c>
      <c r="M55" s="580"/>
    </row>
    <row r="56" spans="1:13" ht="12.75">
      <c r="A56" s="698"/>
      <c r="B56" s="699"/>
      <c r="C56" s="692"/>
      <c r="D56" s="51" t="s">
        <v>40</v>
      </c>
      <c r="E56" s="51" t="s">
        <v>41</v>
      </c>
      <c r="F56" s="51" t="s">
        <v>40</v>
      </c>
      <c r="G56" s="51" t="s">
        <v>41</v>
      </c>
      <c r="H56" s="51" t="s">
        <v>40</v>
      </c>
      <c r="I56" s="51" t="s">
        <v>41</v>
      </c>
      <c r="J56" s="51" t="s">
        <v>40</v>
      </c>
      <c r="K56" s="51" t="s">
        <v>41</v>
      </c>
      <c r="L56" s="51" t="s">
        <v>40</v>
      </c>
      <c r="M56" s="51" t="s">
        <v>41</v>
      </c>
    </row>
    <row r="57" spans="1:13" ht="10.5" customHeight="1">
      <c r="A57" s="596" t="s">
        <v>52</v>
      </c>
      <c r="B57" s="693"/>
      <c r="C57" s="4" t="s">
        <v>43</v>
      </c>
      <c r="D57" s="47">
        <v>0</v>
      </c>
      <c r="E57" s="47">
        <v>0</v>
      </c>
      <c r="F57" s="85">
        <v>0</v>
      </c>
      <c r="G57" s="85">
        <v>0</v>
      </c>
      <c r="H57" s="113">
        <v>0</v>
      </c>
      <c r="I57" s="113">
        <v>0</v>
      </c>
      <c r="J57" s="47">
        <v>0</v>
      </c>
      <c r="K57" s="47">
        <v>0</v>
      </c>
      <c r="L57" s="47">
        <v>0</v>
      </c>
      <c r="M57" s="47">
        <v>0</v>
      </c>
    </row>
    <row r="58" spans="1:13" ht="10.5" customHeight="1">
      <c r="A58" s="597"/>
      <c r="B58" s="694"/>
      <c r="C58" s="4" t="s">
        <v>44</v>
      </c>
      <c r="D58" s="47">
        <v>0</v>
      </c>
      <c r="E58" s="47">
        <v>0</v>
      </c>
      <c r="F58" s="85">
        <v>0</v>
      </c>
      <c r="G58" s="85">
        <v>0</v>
      </c>
      <c r="H58" s="113">
        <v>0</v>
      </c>
      <c r="I58" s="113">
        <v>0</v>
      </c>
      <c r="J58" s="47">
        <v>0</v>
      </c>
      <c r="K58" s="47">
        <v>0</v>
      </c>
      <c r="L58" s="47">
        <v>0</v>
      </c>
      <c r="M58" s="47">
        <v>0</v>
      </c>
    </row>
    <row r="59" spans="1:13" ht="11.25" customHeight="1">
      <c r="A59" s="597"/>
      <c r="B59" s="694"/>
      <c r="C59" s="4" t="s">
        <v>45</v>
      </c>
      <c r="D59" s="47">
        <v>0</v>
      </c>
      <c r="E59" s="47">
        <v>0</v>
      </c>
      <c r="F59" s="85">
        <v>0</v>
      </c>
      <c r="G59" s="85">
        <v>0</v>
      </c>
      <c r="H59" s="113">
        <v>0</v>
      </c>
      <c r="I59" s="113">
        <v>0</v>
      </c>
      <c r="J59" s="47">
        <v>0</v>
      </c>
      <c r="K59" s="47">
        <v>0</v>
      </c>
      <c r="L59" s="47">
        <v>0</v>
      </c>
      <c r="M59" s="47">
        <v>0</v>
      </c>
    </row>
    <row r="60" spans="1:13" ht="11.25" customHeight="1">
      <c r="A60" s="597"/>
      <c r="B60" s="694"/>
      <c r="C60" s="6" t="s">
        <v>46</v>
      </c>
      <c r="D60" s="188">
        <v>0</v>
      </c>
      <c r="E60" s="188">
        <v>0</v>
      </c>
      <c r="F60" s="188">
        <f>SUM(F57:F59)</f>
        <v>0</v>
      </c>
      <c r="G60" s="188">
        <f>SUM(G57:G59)</f>
        <v>0</v>
      </c>
      <c r="H60" s="116">
        <v>0</v>
      </c>
      <c r="I60" s="116">
        <v>0</v>
      </c>
      <c r="J60" s="188">
        <v>0</v>
      </c>
      <c r="K60" s="188">
        <v>0</v>
      </c>
      <c r="L60" s="188">
        <f>SUM(L57:L59)</f>
        <v>0</v>
      </c>
      <c r="M60" s="188">
        <f>SUM(M57:M59)</f>
        <v>0</v>
      </c>
    </row>
    <row r="61" spans="1:13" ht="11.25" customHeight="1">
      <c r="A61" s="597"/>
      <c r="B61" s="694"/>
      <c r="C61" s="4" t="s">
        <v>47</v>
      </c>
      <c r="D61" s="47">
        <v>0</v>
      </c>
      <c r="E61" s="47">
        <v>0</v>
      </c>
      <c r="F61" s="50">
        <v>0</v>
      </c>
      <c r="G61" s="85">
        <v>0</v>
      </c>
      <c r="H61" s="113">
        <v>0</v>
      </c>
      <c r="I61" s="113">
        <v>0</v>
      </c>
      <c r="J61" s="47">
        <v>0</v>
      </c>
      <c r="K61" s="47">
        <v>0</v>
      </c>
      <c r="L61" s="47">
        <v>0</v>
      </c>
      <c r="M61" s="47">
        <v>0</v>
      </c>
    </row>
    <row r="62" spans="1:13" ht="11.25" customHeight="1">
      <c r="A62" s="597"/>
      <c r="B62" s="694"/>
      <c r="C62" s="4" t="s">
        <v>48</v>
      </c>
      <c r="D62" s="47">
        <v>0</v>
      </c>
      <c r="E62" s="47">
        <v>0</v>
      </c>
      <c r="F62" s="85">
        <v>0</v>
      </c>
      <c r="G62" s="85">
        <v>0</v>
      </c>
      <c r="H62" s="113">
        <v>0</v>
      </c>
      <c r="I62" s="113">
        <v>0</v>
      </c>
      <c r="J62" s="47">
        <v>0</v>
      </c>
      <c r="K62" s="47">
        <v>0</v>
      </c>
      <c r="L62" s="47">
        <v>0</v>
      </c>
      <c r="M62" s="47">
        <v>0</v>
      </c>
    </row>
    <row r="63" spans="1:13" ht="10.5" customHeight="1">
      <c r="A63" s="597"/>
      <c r="B63" s="694"/>
      <c r="C63" s="4" t="s">
        <v>50</v>
      </c>
      <c r="D63" s="47">
        <v>0</v>
      </c>
      <c r="E63" s="47">
        <v>0</v>
      </c>
      <c r="F63" s="85">
        <v>0</v>
      </c>
      <c r="G63" s="85">
        <v>0</v>
      </c>
      <c r="H63" s="113">
        <v>0</v>
      </c>
      <c r="I63" s="113">
        <v>0</v>
      </c>
      <c r="J63" s="47">
        <v>0</v>
      </c>
      <c r="K63" s="47">
        <v>0</v>
      </c>
      <c r="L63" s="47">
        <v>0</v>
      </c>
      <c r="M63" s="47">
        <v>0</v>
      </c>
    </row>
    <row r="64" spans="1:13" ht="10.5" customHeight="1">
      <c r="A64" s="597"/>
      <c r="B64" s="694"/>
      <c r="C64" s="4" t="s">
        <v>49</v>
      </c>
      <c r="D64" s="47">
        <v>0</v>
      </c>
      <c r="E64" s="47">
        <v>0</v>
      </c>
      <c r="F64" s="85"/>
      <c r="G64" s="85">
        <v>0</v>
      </c>
      <c r="H64" s="113">
        <v>0</v>
      </c>
      <c r="I64" s="113">
        <v>0</v>
      </c>
      <c r="J64" s="47">
        <v>0</v>
      </c>
      <c r="K64" s="47">
        <v>0</v>
      </c>
      <c r="L64" s="47">
        <v>0</v>
      </c>
      <c r="M64" s="47">
        <v>0</v>
      </c>
    </row>
    <row r="65" spans="1:13" ht="10.5" customHeight="1">
      <c r="A65" s="597"/>
      <c r="B65" s="694"/>
      <c r="C65" s="6" t="s">
        <v>51</v>
      </c>
      <c r="D65" s="188">
        <v>0</v>
      </c>
      <c r="E65" s="188">
        <v>0</v>
      </c>
      <c r="F65" s="188">
        <f>SUM(F61:F64)</f>
        <v>0</v>
      </c>
      <c r="G65" s="188">
        <f>SUM(G61:G64)</f>
        <v>0</v>
      </c>
      <c r="H65" s="116">
        <v>0</v>
      </c>
      <c r="I65" s="116">
        <v>0</v>
      </c>
      <c r="J65" s="188">
        <v>0</v>
      </c>
      <c r="K65" s="188">
        <v>0</v>
      </c>
      <c r="L65" s="188">
        <v>0</v>
      </c>
      <c r="M65" s="188">
        <f>SUM(M61:M64)</f>
        <v>0</v>
      </c>
    </row>
    <row r="66" spans="1:13" ht="12" customHeight="1">
      <c r="A66" s="598"/>
      <c r="B66" s="695"/>
      <c r="C66" s="64" t="s">
        <v>295</v>
      </c>
      <c r="D66" s="59">
        <f>D60+D65</f>
        <v>0</v>
      </c>
      <c r="E66" s="59">
        <f>E60+E65</f>
        <v>0</v>
      </c>
      <c r="F66" s="86">
        <f>F60+F65</f>
        <v>0</v>
      </c>
      <c r="G66" s="86">
        <f>G60+G65</f>
        <v>0</v>
      </c>
      <c r="H66" s="59">
        <f aca="true" t="shared" si="13" ref="H66:M66">H60+H65</f>
        <v>0</v>
      </c>
      <c r="I66" s="59">
        <f t="shared" si="13"/>
        <v>0</v>
      </c>
      <c r="J66" s="59">
        <f t="shared" si="13"/>
        <v>0</v>
      </c>
      <c r="K66" s="59">
        <f t="shared" si="13"/>
        <v>0</v>
      </c>
      <c r="L66" s="59">
        <f t="shared" si="13"/>
        <v>0</v>
      </c>
      <c r="M66" s="59">
        <f t="shared" si="13"/>
        <v>0</v>
      </c>
    </row>
    <row r="67" spans="1:13" ht="12.75">
      <c r="A67" s="589" t="s">
        <v>53</v>
      </c>
      <c r="B67" s="589" t="s">
        <v>54</v>
      </c>
      <c r="C67" s="4" t="s">
        <v>43</v>
      </c>
      <c r="D67" s="85">
        <v>2100</v>
      </c>
      <c r="E67" s="85">
        <v>1782</v>
      </c>
      <c r="F67" s="85">
        <v>0</v>
      </c>
      <c r="G67" s="85">
        <v>0</v>
      </c>
      <c r="H67" s="113">
        <v>0</v>
      </c>
      <c r="I67" s="113">
        <v>0</v>
      </c>
      <c r="J67" s="47">
        <v>0</v>
      </c>
      <c r="K67" s="47">
        <v>0</v>
      </c>
      <c r="L67" s="85">
        <f>D67</f>
        <v>2100</v>
      </c>
      <c r="M67" s="85">
        <f>E67</f>
        <v>1782</v>
      </c>
    </row>
    <row r="68" spans="1:13" ht="12.75">
      <c r="A68" s="590"/>
      <c r="B68" s="590"/>
      <c r="C68" s="4" t="s">
        <v>44</v>
      </c>
      <c r="D68" s="85">
        <v>0</v>
      </c>
      <c r="E68" s="85">
        <v>0</v>
      </c>
      <c r="F68" s="85">
        <v>0</v>
      </c>
      <c r="G68" s="85">
        <v>0</v>
      </c>
      <c r="H68" s="113">
        <v>0</v>
      </c>
      <c r="I68" s="113">
        <v>0</v>
      </c>
      <c r="J68" s="47">
        <v>0</v>
      </c>
      <c r="K68" s="47">
        <v>0</v>
      </c>
      <c r="L68" s="85">
        <f aca="true" t="shared" si="14" ref="L68:M75">D68</f>
        <v>0</v>
      </c>
      <c r="M68" s="85">
        <f t="shared" si="14"/>
        <v>0</v>
      </c>
    </row>
    <row r="69" spans="1:13" ht="12.75">
      <c r="A69" s="590"/>
      <c r="B69" s="590"/>
      <c r="C69" s="4" t="s">
        <v>45</v>
      </c>
      <c r="D69" s="85">
        <v>0</v>
      </c>
      <c r="E69" s="85">
        <v>0</v>
      </c>
      <c r="F69" s="85">
        <v>0</v>
      </c>
      <c r="G69" s="85">
        <v>0</v>
      </c>
      <c r="H69" s="113">
        <v>0</v>
      </c>
      <c r="I69" s="113">
        <v>0</v>
      </c>
      <c r="J69" s="47">
        <v>0</v>
      </c>
      <c r="K69" s="47">
        <v>0</v>
      </c>
      <c r="L69" s="85">
        <f t="shared" si="14"/>
        <v>0</v>
      </c>
      <c r="M69" s="85">
        <f t="shared" si="14"/>
        <v>0</v>
      </c>
    </row>
    <row r="70" spans="1:13" ht="12.75">
      <c r="A70" s="590"/>
      <c r="B70" s="590"/>
      <c r="C70" s="6" t="s">
        <v>46</v>
      </c>
      <c r="D70" s="188">
        <f>D67+D68+D69</f>
        <v>2100</v>
      </c>
      <c r="E70" s="188">
        <v>1782</v>
      </c>
      <c r="F70" s="188">
        <f>SUM(F67:F69)</f>
        <v>0</v>
      </c>
      <c r="G70" s="188">
        <f>SUM(G67:G69)</f>
        <v>0</v>
      </c>
      <c r="H70" s="116">
        <v>0</v>
      </c>
      <c r="I70" s="116">
        <v>0</v>
      </c>
      <c r="J70" s="188">
        <v>0</v>
      </c>
      <c r="K70" s="188">
        <v>0</v>
      </c>
      <c r="L70" s="188">
        <f t="shared" si="14"/>
        <v>2100</v>
      </c>
      <c r="M70" s="188">
        <f t="shared" si="14"/>
        <v>1782</v>
      </c>
    </row>
    <row r="71" spans="1:13" ht="12.75">
      <c r="A71" s="590"/>
      <c r="B71" s="590"/>
      <c r="C71" s="4" t="s">
        <v>47</v>
      </c>
      <c r="D71" s="85">
        <v>650</v>
      </c>
      <c r="E71" s="85">
        <f>D71*0.8893</f>
        <v>578.045</v>
      </c>
      <c r="F71" s="50">
        <v>0</v>
      </c>
      <c r="G71" s="50">
        <v>0</v>
      </c>
      <c r="H71" s="113">
        <v>0</v>
      </c>
      <c r="I71" s="113">
        <v>0</v>
      </c>
      <c r="J71" s="47">
        <v>0</v>
      </c>
      <c r="K71" s="47">
        <v>0</v>
      </c>
      <c r="L71" s="85">
        <f t="shared" si="14"/>
        <v>650</v>
      </c>
      <c r="M71" s="85">
        <f t="shared" si="14"/>
        <v>578.045</v>
      </c>
    </row>
    <row r="72" spans="1:13" ht="12.75">
      <c r="A72" s="590"/>
      <c r="B72" s="590"/>
      <c r="C72" s="4" t="s">
        <v>48</v>
      </c>
      <c r="D72" s="85">
        <v>450</v>
      </c>
      <c r="E72" s="85">
        <f>D72*0.8893</f>
        <v>400.185</v>
      </c>
      <c r="F72" s="85">
        <v>0</v>
      </c>
      <c r="G72" s="85">
        <v>0</v>
      </c>
      <c r="H72" s="113">
        <v>0</v>
      </c>
      <c r="I72" s="113">
        <v>0</v>
      </c>
      <c r="J72" s="47">
        <v>0</v>
      </c>
      <c r="K72" s="47">
        <v>0</v>
      </c>
      <c r="L72" s="85">
        <f t="shared" si="14"/>
        <v>450</v>
      </c>
      <c r="M72" s="85">
        <f t="shared" si="14"/>
        <v>400.185</v>
      </c>
    </row>
    <row r="73" spans="1:13" ht="12.75">
      <c r="A73" s="590"/>
      <c r="B73" s="590"/>
      <c r="C73" s="4" t="s">
        <v>50</v>
      </c>
      <c r="D73" s="85">
        <v>0</v>
      </c>
      <c r="E73" s="85">
        <f>D73*0.8893</f>
        <v>0</v>
      </c>
      <c r="F73" s="85">
        <v>0</v>
      </c>
      <c r="G73" s="85">
        <v>0</v>
      </c>
      <c r="H73" s="113">
        <v>0</v>
      </c>
      <c r="I73" s="113">
        <v>0</v>
      </c>
      <c r="J73" s="47">
        <v>0</v>
      </c>
      <c r="K73" s="47">
        <v>0</v>
      </c>
      <c r="L73" s="85">
        <f t="shared" si="14"/>
        <v>0</v>
      </c>
      <c r="M73" s="85">
        <f t="shared" si="14"/>
        <v>0</v>
      </c>
    </row>
    <row r="74" spans="1:13" ht="12.75">
      <c r="A74" s="590"/>
      <c r="B74" s="590"/>
      <c r="C74" s="4" t="s">
        <v>49</v>
      </c>
      <c r="D74" s="85">
        <v>0</v>
      </c>
      <c r="E74" s="85">
        <f>D74*0.8893</f>
        <v>0</v>
      </c>
      <c r="F74" s="85">
        <v>0</v>
      </c>
      <c r="G74" s="85">
        <v>0</v>
      </c>
      <c r="H74" s="113">
        <v>0</v>
      </c>
      <c r="I74" s="113">
        <v>0</v>
      </c>
      <c r="J74" s="47">
        <v>0</v>
      </c>
      <c r="K74" s="47">
        <v>0</v>
      </c>
      <c r="L74" s="85">
        <f t="shared" si="14"/>
        <v>0</v>
      </c>
      <c r="M74" s="85">
        <f t="shared" si="14"/>
        <v>0</v>
      </c>
    </row>
    <row r="75" spans="1:13" ht="12.75">
      <c r="A75" s="590"/>
      <c r="B75" s="590"/>
      <c r="C75" s="6" t="s">
        <v>51</v>
      </c>
      <c r="D75" s="188">
        <f>D71+D72+D73+D74</f>
        <v>1100</v>
      </c>
      <c r="E75" s="85">
        <f>D75*0.8893</f>
        <v>978.23</v>
      </c>
      <c r="F75" s="188">
        <v>0</v>
      </c>
      <c r="G75" s="188">
        <v>0</v>
      </c>
      <c r="H75" s="116">
        <v>0</v>
      </c>
      <c r="I75" s="116">
        <v>0</v>
      </c>
      <c r="J75" s="188">
        <v>0</v>
      </c>
      <c r="K75" s="188">
        <v>0</v>
      </c>
      <c r="L75" s="188">
        <f t="shared" si="14"/>
        <v>1100</v>
      </c>
      <c r="M75" s="188">
        <f t="shared" si="14"/>
        <v>978.23</v>
      </c>
    </row>
    <row r="76" spans="1:13" ht="12.75">
      <c r="A76" s="590"/>
      <c r="B76" s="591"/>
      <c r="C76" s="516" t="s">
        <v>295</v>
      </c>
      <c r="D76" s="344">
        <f aca="true" t="shared" si="15" ref="D76:K76">D70+D75</f>
        <v>3200</v>
      </c>
      <c r="E76" s="344">
        <f t="shared" si="15"/>
        <v>2760.23</v>
      </c>
      <c r="F76" s="344">
        <f t="shared" si="15"/>
        <v>0</v>
      </c>
      <c r="G76" s="344">
        <f t="shared" si="15"/>
        <v>0</v>
      </c>
      <c r="H76" s="344">
        <f t="shared" si="15"/>
        <v>0</v>
      </c>
      <c r="I76" s="344">
        <f t="shared" si="15"/>
        <v>0</v>
      </c>
      <c r="J76" s="344">
        <f t="shared" si="15"/>
        <v>0</v>
      </c>
      <c r="K76" s="344">
        <f t="shared" si="15"/>
        <v>0</v>
      </c>
      <c r="L76" s="344">
        <f>D76+F76+H76+J76</f>
        <v>3200</v>
      </c>
      <c r="M76" s="344">
        <f>E76+G76+I76+K76</f>
        <v>2760.23</v>
      </c>
    </row>
    <row r="77" spans="1:13" ht="10.5" customHeight="1">
      <c r="A77" s="590"/>
      <c r="B77" s="589" t="s">
        <v>55</v>
      </c>
      <c r="C77" s="4" t="s">
        <v>43</v>
      </c>
      <c r="D77" s="47">
        <v>0</v>
      </c>
      <c r="E77" s="47">
        <v>0</v>
      </c>
      <c r="F77" s="85">
        <v>0</v>
      </c>
      <c r="G77" s="85">
        <v>0</v>
      </c>
      <c r="H77" s="113">
        <v>0</v>
      </c>
      <c r="I77" s="113">
        <v>0</v>
      </c>
      <c r="J77" s="47">
        <v>0</v>
      </c>
      <c r="K77" s="47">
        <v>0</v>
      </c>
      <c r="L77" s="47">
        <v>0</v>
      </c>
      <c r="M77" s="47">
        <v>0</v>
      </c>
    </row>
    <row r="78" spans="1:13" ht="10.5" customHeight="1">
      <c r="A78" s="590"/>
      <c r="B78" s="590"/>
      <c r="C78" s="4" t="s">
        <v>44</v>
      </c>
      <c r="D78" s="47">
        <v>0</v>
      </c>
      <c r="E78" s="47">
        <v>0</v>
      </c>
      <c r="F78" s="85">
        <v>0</v>
      </c>
      <c r="G78" s="85">
        <v>0</v>
      </c>
      <c r="H78" s="113">
        <v>0</v>
      </c>
      <c r="I78" s="113">
        <v>0</v>
      </c>
      <c r="J78" s="47">
        <v>0</v>
      </c>
      <c r="K78" s="47">
        <v>0</v>
      </c>
      <c r="L78" s="47">
        <v>0</v>
      </c>
      <c r="M78" s="47">
        <v>0</v>
      </c>
    </row>
    <row r="79" spans="1:13" ht="11.25" customHeight="1">
      <c r="A79" s="590"/>
      <c r="B79" s="590"/>
      <c r="C79" s="4" t="s">
        <v>45</v>
      </c>
      <c r="D79" s="47">
        <v>0</v>
      </c>
      <c r="E79" s="47">
        <v>0</v>
      </c>
      <c r="F79" s="85">
        <v>0</v>
      </c>
      <c r="G79" s="85">
        <v>0</v>
      </c>
      <c r="H79" s="113">
        <v>0</v>
      </c>
      <c r="I79" s="113">
        <v>0</v>
      </c>
      <c r="J79" s="47">
        <v>0</v>
      </c>
      <c r="K79" s="47">
        <v>0</v>
      </c>
      <c r="L79" s="47">
        <v>0</v>
      </c>
      <c r="M79" s="47">
        <v>0</v>
      </c>
    </row>
    <row r="80" spans="1:13" ht="10.5" customHeight="1">
      <c r="A80" s="590"/>
      <c r="B80" s="590"/>
      <c r="C80" s="6" t="s">
        <v>46</v>
      </c>
      <c r="D80" s="188">
        <v>0</v>
      </c>
      <c r="E80" s="188">
        <v>0</v>
      </c>
      <c r="F80" s="188">
        <f>SUM(F77:F79)</f>
        <v>0</v>
      </c>
      <c r="G80" s="188">
        <f>SUM(G77:G79)</f>
        <v>0</v>
      </c>
      <c r="H80" s="116">
        <v>0</v>
      </c>
      <c r="I80" s="116">
        <v>0</v>
      </c>
      <c r="J80" s="188">
        <v>0</v>
      </c>
      <c r="K80" s="188">
        <v>0</v>
      </c>
      <c r="L80" s="188">
        <f>SUM(L77:L79)</f>
        <v>0</v>
      </c>
      <c r="M80" s="188">
        <f>SUM(M77:M79)</f>
        <v>0</v>
      </c>
    </row>
    <row r="81" spans="1:13" ht="11.25" customHeight="1">
      <c r="A81" s="590"/>
      <c r="B81" s="590"/>
      <c r="C81" s="4" t="s">
        <v>47</v>
      </c>
      <c r="D81" s="47">
        <v>0</v>
      </c>
      <c r="E81" s="47">
        <v>0</v>
      </c>
      <c r="F81" s="85">
        <v>0</v>
      </c>
      <c r="G81" s="320">
        <v>0</v>
      </c>
      <c r="H81" s="113">
        <v>0</v>
      </c>
      <c r="I81" s="113">
        <v>0</v>
      </c>
      <c r="J81" s="47">
        <v>0</v>
      </c>
      <c r="K81" s="47">
        <v>0</v>
      </c>
      <c r="L81" s="47">
        <v>0</v>
      </c>
      <c r="M81" s="47">
        <v>0</v>
      </c>
    </row>
    <row r="82" spans="1:13" ht="10.5" customHeight="1">
      <c r="A82" s="590"/>
      <c r="B82" s="590"/>
      <c r="C82" s="4" t="s">
        <v>48</v>
      </c>
      <c r="D82" s="47">
        <v>0</v>
      </c>
      <c r="E82" s="47">
        <v>0</v>
      </c>
      <c r="F82" s="85">
        <v>0</v>
      </c>
      <c r="G82" s="85">
        <v>0</v>
      </c>
      <c r="H82" s="113">
        <v>0</v>
      </c>
      <c r="I82" s="113">
        <v>0</v>
      </c>
      <c r="J82" s="47">
        <v>0</v>
      </c>
      <c r="K82" s="47">
        <v>0</v>
      </c>
      <c r="L82" s="47">
        <v>0</v>
      </c>
      <c r="M82" s="47">
        <v>0</v>
      </c>
    </row>
    <row r="83" spans="1:13" ht="11.25" customHeight="1">
      <c r="A83" s="590"/>
      <c r="B83" s="590"/>
      <c r="C83" s="4" t="s">
        <v>50</v>
      </c>
      <c r="D83" s="47">
        <v>0</v>
      </c>
      <c r="E83" s="47">
        <v>0</v>
      </c>
      <c r="F83" s="85">
        <v>0</v>
      </c>
      <c r="G83" s="85">
        <v>0</v>
      </c>
      <c r="H83" s="113">
        <v>0</v>
      </c>
      <c r="I83" s="113">
        <v>0</v>
      </c>
      <c r="J83" s="47">
        <v>0</v>
      </c>
      <c r="K83" s="47">
        <v>0</v>
      </c>
      <c r="L83" s="47">
        <v>0</v>
      </c>
      <c r="M83" s="47">
        <v>0</v>
      </c>
    </row>
    <row r="84" spans="1:13" ht="10.5" customHeight="1">
      <c r="A84" s="590"/>
      <c r="B84" s="590"/>
      <c r="C84" s="4" t="s">
        <v>49</v>
      </c>
      <c r="D84" s="47">
        <v>0</v>
      </c>
      <c r="E84" s="47">
        <v>0</v>
      </c>
      <c r="F84" s="85">
        <v>0</v>
      </c>
      <c r="G84" s="85">
        <v>0</v>
      </c>
      <c r="H84" s="113">
        <v>0</v>
      </c>
      <c r="I84" s="113">
        <v>0</v>
      </c>
      <c r="J84" s="47">
        <v>0</v>
      </c>
      <c r="K84" s="47">
        <v>0</v>
      </c>
      <c r="L84" s="47">
        <v>0</v>
      </c>
      <c r="M84" s="47">
        <v>0</v>
      </c>
    </row>
    <row r="85" spans="1:13" ht="10.5" customHeight="1">
      <c r="A85" s="590"/>
      <c r="B85" s="590"/>
      <c r="C85" s="6" t="s">
        <v>51</v>
      </c>
      <c r="D85" s="188">
        <v>0</v>
      </c>
      <c r="E85" s="188">
        <v>0</v>
      </c>
      <c r="F85" s="188">
        <f>SUM(F81:F84)</f>
        <v>0</v>
      </c>
      <c r="G85" s="188">
        <f>SUM(G81:G84)</f>
        <v>0</v>
      </c>
      <c r="H85" s="116">
        <v>0</v>
      </c>
      <c r="I85" s="116">
        <v>0</v>
      </c>
      <c r="J85" s="188">
        <v>0</v>
      </c>
      <c r="K85" s="188">
        <v>0</v>
      </c>
      <c r="L85" s="188">
        <f>SUM(L81:L84)</f>
        <v>0</v>
      </c>
      <c r="M85" s="188">
        <f>SUM(M81:M84)</f>
        <v>0</v>
      </c>
    </row>
    <row r="86" spans="1:13" ht="10.5" customHeight="1">
      <c r="A86" s="591"/>
      <c r="B86" s="591"/>
      <c r="C86" s="64" t="s">
        <v>295</v>
      </c>
      <c r="D86" s="59">
        <f>D80+D85</f>
        <v>0</v>
      </c>
      <c r="E86" s="59">
        <f>E80+E85</f>
        <v>0</v>
      </c>
      <c r="F86" s="86">
        <f>F80+F85</f>
        <v>0</v>
      </c>
      <c r="G86" s="86">
        <f>G80+G85</f>
        <v>0</v>
      </c>
      <c r="H86" s="59">
        <f aca="true" t="shared" si="16" ref="H86:M86">H80+H85</f>
        <v>0</v>
      </c>
      <c r="I86" s="59">
        <f t="shared" si="16"/>
        <v>0</v>
      </c>
      <c r="J86" s="59">
        <f t="shared" si="16"/>
        <v>0</v>
      </c>
      <c r="K86" s="59">
        <f t="shared" si="16"/>
        <v>0</v>
      </c>
      <c r="L86" s="59">
        <f t="shared" si="16"/>
        <v>0</v>
      </c>
      <c r="M86" s="59">
        <f t="shared" si="16"/>
        <v>0</v>
      </c>
    </row>
    <row r="87" spans="1:13" ht="12.75">
      <c r="A87" s="575" t="s">
        <v>56</v>
      </c>
      <c r="B87" s="576"/>
      <c r="C87" s="577"/>
      <c r="D87" s="107">
        <f aca="true" t="shared" si="17" ref="D87:K87">D76+D86</f>
        <v>3200</v>
      </c>
      <c r="E87" s="107">
        <f t="shared" si="17"/>
        <v>2760.23</v>
      </c>
      <c r="F87" s="60">
        <f t="shared" si="17"/>
        <v>0</v>
      </c>
      <c r="G87" s="60">
        <f t="shared" si="17"/>
        <v>0</v>
      </c>
      <c r="H87" s="107">
        <f t="shared" si="17"/>
        <v>0</v>
      </c>
      <c r="I87" s="107">
        <f t="shared" si="17"/>
        <v>0</v>
      </c>
      <c r="J87" s="107">
        <f t="shared" si="17"/>
        <v>0</v>
      </c>
      <c r="K87" s="107">
        <f t="shared" si="17"/>
        <v>0</v>
      </c>
      <c r="L87" s="107">
        <f aca="true" t="shared" si="18" ref="L87:M97">D87+F87+H87+J87</f>
        <v>3200</v>
      </c>
      <c r="M87" s="107">
        <f t="shared" si="18"/>
        <v>2760.23</v>
      </c>
    </row>
    <row r="88" spans="1:13" ht="12.75">
      <c r="A88" s="596" t="s">
        <v>404</v>
      </c>
      <c r="B88" s="693"/>
      <c r="C88" s="4" t="s">
        <v>43</v>
      </c>
      <c r="D88" s="47">
        <f aca="true" t="shared" si="19" ref="D88:K90">D57+D67+D77</f>
        <v>2100</v>
      </c>
      <c r="E88" s="47">
        <f t="shared" si="19"/>
        <v>1782</v>
      </c>
      <c r="F88" s="85">
        <f t="shared" si="19"/>
        <v>0</v>
      </c>
      <c r="G88" s="85">
        <f t="shared" si="19"/>
        <v>0</v>
      </c>
      <c r="H88" s="47">
        <f t="shared" si="19"/>
        <v>0</v>
      </c>
      <c r="I88" s="47">
        <f t="shared" si="19"/>
        <v>0</v>
      </c>
      <c r="J88" s="47">
        <f t="shared" si="19"/>
        <v>0</v>
      </c>
      <c r="K88" s="47">
        <f t="shared" si="19"/>
        <v>0</v>
      </c>
      <c r="L88" s="47">
        <f t="shared" si="18"/>
        <v>2100</v>
      </c>
      <c r="M88" s="47">
        <f t="shared" si="18"/>
        <v>1782</v>
      </c>
    </row>
    <row r="89" spans="1:13" ht="12.75">
      <c r="A89" s="597"/>
      <c r="B89" s="694"/>
      <c r="C89" s="4" t="s">
        <v>44</v>
      </c>
      <c r="D89" s="47">
        <f t="shared" si="19"/>
        <v>0</v>
      </c>
      <c r="E89" s="47">
        <f t="shared" si="19"/>
        <v>0</v>
      </c>
      <c r="F89" s="85">
        <f t="shared" si="19"/>
        <v>0</v>
      </c>
      <c r="G89" s="85">
        <f t="shared" si="19"/>
        <v>0</v>
      </c>
      <c r="H89" s="47">
        <f t="shared" si="19"/>
        <v>0</v>
      </c>
      <c r="I89" s="47">
        <f t="shared" si="19"/>
        <v>0</v>
      </c>
      <c r="J89" s="47">
        <f t="shared" si="19"/>
        <v>0</v>
      </c>
      <c r="K89" s="47">
        <f t="shared" si="19"/>
        <v>0</v>
      </c>
      <c r="L89" s="47">
        <f t="shared" si="18"/>
        <v>0</v>
      </c>
      <c r="M89" s="47">
        <f t="shared" si="18"/>
        <v>0</v>
      </c>
    </row>
    <row r="90" spans="1:13" ht="12.75">
      <c r="A90" s="597"/>
      <c r="B90" s="694"/>
      <c r="C90" s="4" t="s">
        <v>45</v>
      </c>
      <c r="D90" s="47">
        <f t="shared" si="19"/>
        <v>0</v>
      </c>
      <c r="E90" s="47">
        <f t="shared" si="19"/>
        <v>0</v>
      </c>
      <c r="F90" s="85">
        <f t="shared" si="19"/>
        <v>0</v>
      </c>
      <c r="G90" s="85">
        <f t="shared" si="19"/>
        <v>0</v>
      </c>
      <c r="H90" s="47">
        <f t="shared" si="19"/>
        <v>0</v>
      </c>
      <c r="I90" s="47">
        <f t="shared" si="19"/>
        <v>0</v>
      </c>
      <c r="J90" s="47">
        <f t="shared" si="19"/>
        <v>0</v>
      </c>
      <c r="K90" s="47">
        <f t="shared" si="19"/>
        <v>0</v>
      </c>
      <c r="L90" s="47">
        <f t="shared" si="18"/>
        <v>0</v>
      </c>
      <c r="M90" s="47">
        <f t="shared" si="18"/>
        <v>0</v>
      </c>
    </row>
    <row r="91" spans="1:13" ht="12.75">
      <c r="A91" s="597"/>
      <c r="B91" s="694"/>
      <c r="C91" s="516" t="s">
        <v>46</v>
      </c>
      <c r="D91" s="344">
        <f aca="true" t="shared" si="20" ref="D91:K91">SUM(D88:D90)</f>
        <v>2100</v>
      </c>
      <c r="E91" s="344">
        <f t="shared" si="20"/>
        <v>1782</v>
      </c>
      <c r="F91" s="344">
        <f t="shared" si="20"/>
        <v>0</v>
      </c>
      <c r="G91" s="344">
        <f t="shared" si="20"/>
        <v>0</v>
      </c>
      <c r="H91" s="344">
        <f t="shared" si="20"/>
        <v>0</v>
      </c>
      <c r="I91" s="344">
        <f t="shared" si="20"/>
        <v>0</v>
      </c>
      <c r="J91" s="344">
        <f t="shared" si="20"/>
        <v>0</v>
      </c>
      <c r="K91" s="344">
        <f t="shared" si="20"/>
        <v>0</v>
      </c>
      <c r="L91" s="344">
        <f t="shared" si="18"/>
        <v>2100</v>
      </c>
      <c r="M91" s="344">
        <f t="shared" si="18"/>
        <v>1782</v>
      </c>
    </row>
    <row r="92" spans="1:13" ht="12.75">
      <c r="A92" s="597"/>
      <c r="B92" s="694"/>
      <c r="C92" s="4" t="s">
        <v>47</v>
      </c>
      <c r="D92" s="47">
        <f aca="true" t="shared" si="21" ref="D92:K95">D61+D71+D81</f>
        <v>650</v>
      </c>
      <c r="E92" s="47">
        <f t="shared" si="21"/>
        <v>578.045</v>
      </c>
      <c r="F92" s="85">
        <f t="shared" si="21"/>
        <v>0</v>
      </c>
      <c r="G92" s="85">
        <f t="shared" si="21"/>
        <v>0</v>
      </c>
      <c r="H92" s="47">
        <f t="shared" si="21"/>
        <v>0</v>
      </c>
      <c r="I92" s="47">
        <f t="shared" si="21"/>
        <v>0</v>
      </c>
      <c r="J92" s="47">
        <f t="shared" si="21"/>
        <v>0</v>
      </c>
      <c r="K92" s="47">
        <f t="shared" si="21"/>
        <v>0</v>
      </c>
      <c r="L92" s="47">
        <f t="shared" si="18"/>
        <v>650</v>
      </c>
      <c r="M92" s="47">
        <f t="shared" si="18"/>
        <v>578.045</v>
      </c>
    </row>
    <row r="93" spans="1:13" ht="12.75">
      <c r="A93" s="597"/>
      <c r="B93" s="694"/>
      <c r="C93" s="4" t="s">
        <v>48</v>
      </c>
      <c r="D93" s="47">
        <f t="shared" si="21"/>
        <v>450</v>
      </c>
      <c r="E93" s="47">
        <f t="shared" si="21"/>
        <v>400.185</v>
      </c>
      <c r="F93" s="85">
        <f t="shared" si="21"/>
        <v>0</v>
      </c>
      <c r="G93" s="85">
        <f t="shared" si="21"/>
        <v>0</v>
      </c>
      <c r="H93" s="47">
        <f t="shared" si="21"/>
        <v>0</v>
      </c>
      <c r="I93" s="47">
        <f t="shared" si="21"/>
        <v>0</v>
      </c>
      <c r="J93" s="47">
        <f t="shared" si="21"/>
        <v>0</v>
      </c>
      <c r="K93" s="47">
        <f t="shared" si="21"/>
        <v>0</v>
      </c>
      <c r="L93" s="47">
        <f t="shared" si="18"/>
        <v>450</v>
      </c>
      <c r="M93" s="47">
        <f t="shared" si="18"/>
        <v>400.185</v>
      </c>
    </row>
    <row r="94" spans="1:13" ht="12.75">
      <c r="A94" s="597"/>
      <c r="B94" s="694"/>
      <c r="C94" s="4" t="s">
        <v>50</v>
      </c>
      <c r="D94" s="47">
        <f t="shared" si="21"/>
        <v>0</v>
      </c>
      <c r="E94" s="47">
        <f t="shared" si="21"/>
        <v>0</v>
      </c>
      <c r="F94" s="85">
        <f t="shared" si="21"/>
        <v>0</v>
      </c>
      <c r="G94" s="85">
        <f t="shared" si="21"/>
        <v>0</v>
      </c>
      <c r="H94" s="47">
        <f t="shared" si="21"/>
        <v>0</v>
      </c>
      <c r="I94" s="47">
        <f t="shared" si="21"/>
        <v>0</v>
      </c>
      <c r="J94" s="47">
        <f t="shared" si="21"/>
        <v>0</v>
      </c>
      <c r="K94" s="47">
        <f t="shared" si="21"/>
        <v>0</v>
      </c>
      <c r="L94" s="47">
        <f t="shared" si="18"/>
        <v>0</v>
      </c>
      <c r="M94" s="47">
        <f t="shared" si="18"/>
        <v>0</v>
      </c>
    </row>
    <row r="95" spans="1:13" ht="12.75">
      <c r="A95" s="597"/>
      <c r="B95" s="694"/>
      <c r="C95" s="4" t="s">
        <v>49</v>
      </c>
      <c r="D95" s="47">
        <f t="shared" si="21"/>
        <v>0</v>
      </c>
      <c r="E95" s="47">
        <f t="shared" si="21"/>
        <v>0</v>
      </c>
      <c r="F95" s="85">
        <f t="shared" si="21"/>
        <v>0</v>
      </c>
      <c r="G95" s="85">
        <f t="shared" si="21"/>
        <v>0</v>
      </c>
      <c r="H95" s="47">
        <f t="shared" si="21"/>
        <v>0</v>
      </c>
      <c r="I95" s="47">
        <f t="shared" si="21"/>
        <v>0</v>
      </c>
      <c r="J95" s="47">
        <f t="shared" si="21"/>
        <v>0</v>
      </c>
      <c r="K95" s="47">
        <f t="shared" si="21"/>
        <v>0</v>
      </c>
      <c r="L95" s="47">
        <f t="shared" si="18"/>
        <v>0</v>
      </c>
      <c r="M95" s="47">
        <f t="shared" si="18"/>
        <v>0</v>
      </c>
    </row>
    <row r="96" spans="1:13" ht="12.75">
      <c r="A96" s="597"/>
      <c r="B96" s="694"/>
      <c r="C96" s="516" t="s">
        <v>51</v>
      </c>
      <c r="D96" s="344">
        <f aca="true" t="shared" si="22" ref="D96:K96">SUM(D92:D95)</f>
        <v>1100</v>
      </c>
      <c r="E96" s="344">
        <f t="shared" si="22"/>
        <v>978.23</v>
      </c>
      <c r="F96" s="344">
        <f t="shared" si="22"/>
        <v>0</v>
      </c>
      <c r="G96" s="344">
        <f t="shared" si="22"/>
        <v>0</v>
      </c>
      <c r="H96" s="344">
        <f t="shared" si="22"/>
        <v>0</v>
      </c>
      <c r="I96" s="344">
        <f t="shared" si="22"/>
        <v>0</v>
      </c>
      <c r="J96" s="344">
        <f t="shared" si="22"/>
        <v>0</v>
      </c>
      <c r="K96" s="344">
        <f t="shared" si="22"/>
        <v>0</v>
      </c>
      <c r="L96" s="344">
        <f t="shared" si="18"/>
        <v>1100</v>
      </c>
      <c r="M96" s="344">
        <f t="shared" si="18"/>
        <v>978.23</v>
      </c>
    </row>
    <row r="97" spans="1:13" ht="12.75">
      <c r="A97" s="598"/>
      <c r="B97" s="695"/>
      <c r="C97" s="65" t="s">
        <v>9</v>
      </c>
      <c r="D97" s="107">
        <f aca="true" t="shared" si="23" ref="D97:K97">D91+D96</f>
        <v>3200</v>
      </c>
      <c r="E97" s="107">
        <f t="shared" si="23"/>
        <v>2760.23</v>
      </c>
      <c r="F97" s="60">
        <f t="shared" si="23"/>
        <v>0</v>
      </c>
      <c r="G97" s="60">
        <f t="shared" si="23"/>
        <v>0</v>
      </c>
      <c r="H97" s="107">
        <f t="shared" si="23"/>
        <v>0</v>
      </c>
      <c r="I97" s="107">
        <f t="shared" si="23"/>
        <v>0</v>
      </c>
      <c r="J97" s="107">
        <f t="shared" si="23"/>
        <v>0</v>
      </c>
      <c r="K97" s="107">
        <f t="shared" si="23"/>
        <v>0</v>
      </c>
      <c r="L97" s="107">
        <f t="shared" si="18"/>
        <v>3200</v>
      </c>
      <c r="M97" s="107">
        <f>E97+G97+I97+K97</f>
        <v>2760.23</v>
      </c>
    </row>
    <row r="98" spans="1:3" ht="12.75">
      <c r="A98" s="554" t="s">
        <v>22</v>
      </c>
      <c r="B98" s="554"/>
      <c r="C98" s="554"/>
    </row>
    <row r="99" spans="1:3" ht="12.75">
      <c r="A99" s="554" t="s">
        <v>23</v>
      </c>
      <c r="B99" s="554"/>
      <c r="C99" s="554"/>
    </row>
    <row r="100" spans="1:13" ht="12.75">
      <c r="A100" s="538" t="s">
        <v>491</v>
      </c>
      <c r="B100" s="538"/>
      <c r="C100" s="538"/>
      <c r="D100" s="538"/>
      <c r="E100" s="538"/>
      <c r="F100" s="538"/>
      <c r="G100" s="538"/>
      <c r="H100" s="538"/>
      <c r="I100" s="538"/>
      <c r="J100" s="538"/>
      <c r="K100" s="538"/>
      <c r="L100" s="538"/>
      <c r="M100" s="538"/>
    </row>
    <row r="101" ht="12.75">
      <c r="M101" s="28" t="s">
        <v>42</v>
      </c>
    </row>
    <row r="102" spans="1:13" ht="12.75">
      <c r="A102" s="696" t="s">
        <v>37</v>
      </c>
      <c r="B102" s="573"/>
      <c r="C102" s="692" t="s">
        <v>38</v>
      </c>
      <c r="D102" s="534" t="s">
        <v>39</v>
      </c>
      <c r="E102" s="534"/>
      <c r="F102" s="534"/>
      <c r="G102" s="534"/>
      <c r="H102" s="534"/>
      <c r="I102" s="534"/>
      <c r="J102" s="534"/>
      <c r="K102" s="534"/>
      <c r="L102" s="534"/>
      <c r="M102" s="534"/>
    </row>
    <row r="103" spans="1:13" ht="12.75">
      <c r="A103" s="697"/>
      <c r="B103" s="574"/>
      <c r="C103" s="692"/>
      <c r="D103" s="580" t="s">
        <v>234</v>
      </c>
      <c r="E103" s="580"/>
      <c r="F103" s="580" t="s">
        <v>235</v>
      </c>
      <c r="G103" s="580"/>
      <c r="H103" s="580" t="s">
        <v>236</v>
      </c>
      <c r="I103" s="580"/>
      <c r="J103" s="580" t="s">
        <v>237</v>
      </c>
      <c r="K103" s="580"/>
      <c r="L103" s="580" t="s">
        <v>238</v>
      </c>
      <c r="M103" s="580"/>
    </row>
    <row r="104" spans="1:13" ht="12.75">
      <c r="A104" s="698"/>
      <c r="B104" s="699"/>
      <c r="C104" s="692"/>
      <c r="D104" s="51" t="s">
        <v>40</v>
      </c>
      <c r="E104" s="51" t="s">
        <v>41</v>
      </c>
      <c r="F104" s="51" t="s">
        <v>40</v>
      </c>
      <c r="G104" s="51" t="s">
        <v>41</v>
      </c>
      <c r="H104" s="51" t="s">
        <v>40</v>
      </c>
      <c r="I104" s="51" t="s">
        <v>41</v>
      </c>
      <c r="J104" s="51" t="s">
        <v>40</v>
      </c>
      <c r="K104" s="51" t="s">
        <v>41</v>
      </c>
      <c r="L104" s="51" t="s">
        <v>40</v>
      </c>
      <c r="M104" s="51" t="s">
        <v>41</v>
      </c>
    </row>
    <row r="105" spans="1:13" ht="11.25" customHeight="1">
      <c r="A105" s="596" t="s">
        <v>52</v>
      </c>
      <c r="B105" s="693"/>
      <c r="C105" s="4" t="s">
        <v>43</v>
      </c>
      <c r="D105" s="47">
        <v>0</v>
      </c>
      <c r="E105" s="47">
        <v>0</v>
      </c>
      <c r="F105" s="85">
        <v>0</v>
      </c>
      <c r="G105" s="85">
        <v>0</v>
      </c>
      <c r="H105" s="113">
        <v>0</v>
      </c>
      <c r="I105" s="113">
        <v>0</v>
      </c>
      <c r="J105" s="47">
        <v>0</v>
      </c>
      <c r="K105" s="47">
        <v>0</v>
      </c>
      <c r="L105" s="47">
        <v>0</v>
      </c>
      <c r="M105" s="47">
        <v>0</v>
      </c>
    </row>
    <row r="106" spans="1:13" ht="11.25" customHeight="1">
      <c r="A106" s="597"/>
      <c r="B106" s="694"/>
      <c r="C106" s="4" t="s">
        <v>44</v>
      </c>
      <c r="D106" s="47">
        <v>0</v>
      </c>
      <c r="E106" s="47">
        <v>0</v>
      </c>
      <c r="F106" s="85">
        <v>0</v>
      </c>
      <c r="G106" s="85">
        <v>0</v>
      </c>
      <c r="H106" s="113">
        <v>0</v>
      </c>
      <c r="I106" s="113">
        <v>0</v>
      </c>
      <c r="J106" s="47">
        <v>0</v>
      </c>
      <c r="K106" s="47">
        <v>0</v>
      </c>
      <c r="L106" s="47">
        <v>0</v>
      </c>
      <c r="M106" s="47">
        <v>0</v>
      </c>
    </row>
    <row r="107" spans="1:13" ht="10.5" customHeight="1">
      <c r="A107" s="597"/>
      <c r="B107" s="694"/>
      <c r="C107" s="4" t="s">
        <v>45</v>
      </c>
      <c r="D107" s="47">
        <v>0</v>
      </c>
      <c r="E107" s="47">
        <v>0</v>
      </c>
      <c r="F107" s="85">
        <v>0</v>
      </c>
      <c r="G107" s="85">
        <v>0</v>
      </c>
      <c r="H107" s="113">
        <v>0</v>
      </c>
      <c r="I107" s="113">
        <v>0</v>
      </c>
      <c r="J107" s="47">
        <v>0</v>
      </c>
      <c r="K107" s="47">
        <v>0</v>
      </c>
      <c r="L107" s="47">
        <v>0</v>
      </c>
      <c r="M107" s="47">
        <v>0</v>
      </c>
    </row>
    <row r="108" spans="1:13" ht="10.5" customHeight="1">
      <c r="A108" s="597"/>
      <c r="B108" s="694"/>
      <c r="C108" s="6" t="s">
        <v>46</v>
      </c>
      <c r="D108" s="188">
        <v>0</v>
      </c>
      <c r="E108" s="188">
        <v>0</v>
      </c>
      <c r="F108" s="188">
        <f>SUM(F105:F107)</f>
        <v>0</v>
      </c>
      <c r="G108" s="188">
        <f>SUM(G105:G107)</f>
        <v>0</v>
      </c>
      <c r="H108" s="116">
        <v>0</v>
      </c>
      <c r="I108" s="116">
        <v>0</v>
      </c>
      <c r="J108" s="188">
        <v>0</v>
      </c>
      <c r="K108" s="188">
        <v>0</v>
      </c>
      <c r="L108" s="188">
        <f>SUM(L105:L107)</f>
        <v>0</v>
      </c>
      <c r="M108" s="188">
        <f>SUM(M105:M107)</f>
        <v>0</v>
      </c>
    </row>
    <row r="109" spans="1:13" ht="11.25" customHeight="1">
      <c r="A109" s="597"/>
      <c r="B109" s="694"/>
      <c r="C109" s="4" t="s">
        <v>47</v>
      </c>
      <c r="D109" s="47">
        <v>0</v>
      </c>
      <c r="E109" s="47">
        <v>0</v>
      </c>
      <c r="F109" s="50">
        <v>0</v>
      </c>
      <c r="G109" s="85">
        <v>0</v>
      </c>
      <c r="H109" s="113">
        <v>0</v>
      </c>
      <c r="I109" s="113">
        <v>0</v>
      </c>
      <c r="J109" s="47">
        <v>0</v>
      </c>
      <c r="K109" s="47">
        <v>0</v>
      </c>
      <c r="L109" s="47">
        <v>0</v>
      </c>
      <c r="M109" s="47">
        <v>0</v>
      </c>
    </row>
    <row r="110" spans="1:13" ht="11.25" customHeight="1">
      <c r="A110" s="597"/>
      <c r="B110" s="694"/>
      <c r="C110" s="4" t="s">
        <v>48</v>
      </c>
      <c r="D110" s="47">
        <v>0</v>
      </c>
      <c r="E110" s="47">
        <v>0</v>
      </c>
      <c r="F110" s="85">
        <v>0</v>
      </c>
      <c r="G110" s="85">
        <v>0</v>
      </c>
      <c r="H110" s="113">
        <v>0</v>
      </c>
      <c r="I110" s="113">
        <v>0</v>
      </c>
      <c r="J110" s="47">
        <v>0</v>
      </c>
      <c r="K110" s="47">
        <v>0</v>
      </c>
      <c r="L110" s="47">
        <v>0</v>
      </c>
      <c r="M110" s="47">
        <v>0</v>
      </c>
    </row>
    <row r="111" spans="1:13" ht="11.25" customHeight="1">
      <c r="A111" s="597"/>
      <c r="B111" s="694"/>
      <c r="C111" s="4" t="s">
        <v>50</v>
      </c>
      <c r="D111" s="47">
        <v>0</v>
      </c>
      <c r="E111" s="47">
        <v>0</v>
      </c>
      <c r="F111" s="85">
        <v>0</v>
      </c>
      <c r="G111" s="85">
        <v>0</v>
      </c>
      <c r="H111" s="113">
        <v>0</v>
      </c>
      <c r="I111" s="113">
        <v>0</v>
      </c>
      <c r="J111" s="47">
        <v>0</v>
      </c>
      <c r="K111" s="47">
        <v>0</v>
      </c>
      <c r="L111" s="47">
        <v>0</v>
      </c>
      <c r="M111" s="47">
        <v>0</v>
      </c>
    </row>
    <row r="112" spans="1:13" ht="10.5" customHeight="1">
      <c r="A112" s="597"/>
      <c r="B112" s="694"/>
      <c r="C112" s="4" t="s">
        <v>49</v>
      </c>
      <c r="D112" s="47">
        <v>0</v>
      </c>
      <c r="E112" s="47">
        <v>0</v>
      </c>
      <c r="F112" s="85">
        <v>0</v>
      </c>
      <c r="G112" s="85">
        <v>0</v>
      </c>
      <c r="H112" s="113">
        <v>0</v>
      </c>
      <c r="I112" s="113">
        <v>0</v>
      </c>
      <c r="J112" s="47">
        <v>0</v>
      </c>
      <c r="K112" s="47">
        <v>0</v>
      </c>
      <c r="L112" s="47">
        <v>0</v>
      </c>
      <c r="M112" s="47">
        <v>0</v>
      </c>
    </row>
    <row r="113" spans="1:13" ht="9.75" customHeight="1">
      <c r="A113" s="597"/>
      <c r="B113" s="694"/>
      <c r="C113" s="6" t="s">
        <v>51</v>
      </c>
      <c r="D113" s="188">
        <v>0</v>
      </c>
      <c r="E113" s="188">
        <v>0</v>
      </c>
      <c r="F113" s="188">
        <v>0</v>
      </c>
      <c r="G113" s="188">
        <v>0</v>
      </c>
      <c r="H113" s="116">
        <v>0</v>
      </c>
      <c r="I113" s="116">
        <v>0</v>
      </c>
      <c r="J113" s="188">
        <v>0</v>
      </c>
      <c r="K113" s="188">
        <v>0</v>
      </c>
      <c r="L113" s="188">
        <f>SUM(L109:L112)</f>
        <v>0</v>
      </c>
      <c r="M113" s="188">
        <f>SUM(M109:M112)</f>
        <v>0</v>
      </c>
    </row>
    <row r="114" spans="1:13" ht="12.75">
      <c r="A114" s="598"/>
      <c r="B114" s="695"/>
      <c r="C114" s="64" t="s">
        <v>295</v>
      </c>
      <c r="D114" s="59">
        <f>D108+D113</f>
        <v>0</v>
      </c>
      <c r="E114" s="59">
        <f>E108+E113</f>
        <v>0</v>
      </c>
      <c r="F114" s="86">
        <f>F108+F113</f>
        <v>0</v>
      </c>
      <c r="G114" s="86">
        <f>G108+G113</f>
        <v>0</v>
      </c>
      <c r="H114" s="59">
        <f aca="true" t="shared" si="24" ref="H114:M114">H108+H113</f>
        <v>0</v>
      </c>
      <c r="I114" s="59">
        <f t="shared" si="24"/>
        <v>0</v>
      </c>
      <c r="J114" s="59">
        <f t="shared" si="24"/>
        <v>0</v>
      </c>
      <c r="K114" s="59">
        <f t="shared" si="24"/>
        <v>0</v>
      </c>
      <c r="L114" s="59">
        <f t="shared" si="24"/>
        <v>0</v>
      </c>
      <c r="M114" s="59">
        <f t="shared" si="24"/>
        <v>0</v>
      </c>
    </row>
    <row r="115" spans="1:13" ht="12.75">
      <c r="A115" s="589" t="s">
        <v>53</v>
      </c>
      <c r="B115" s="589" t="s">
        <v>54</v>
      </c>
      <c r="C115" s="4" t="s">
        <v>43</v>
      </c>
      <c r="D115" s="85">
        <v>300</v>
      </c>
      <c r="E115" s="85">
        <v>254</v>
      </c>
      <c r="F115" s="85">
        <v>0</v>
      </c>
      <c r="G115" s="85">
        <v>0</v>
      </c>
      <c r="H115" s="50">
        <v>0</v>
      </c>
      <c r="I115" s="50">
        <v>0</v>
      </c>
      <c r="J115" s="85">
        <v>0</v>
      </c>
      <c r="K115" s="85">
        <v>0</v>
      </c>
      <c r="L115" s="85">
        <f>D115</f>
        <v>300</v>
      </c>
      <c r="M115" s="85">
        <f>E115</f>
        <v>254</v>
      </c>
    </row>
    <row r="116" spans="1:13" ht="12.75">
      <c r="A116" s="590"/>
      <c r="B116" s="590"/>
      <c r="C116" s="4" t="s">
        <v>44</v>
      </c>
      <c r="D116" s="85">
        <v>150</v>
      </c>
      <c r="E116" s="85">
        <f>D116*0.8454</f>
        <v>126.81</v>
      </c>
      <c r="F116" s="85">
        <v>0</v>
      </c>
      <c r="G116" s="85">
        <v>0</v>
      </c>
      <c r="H116" s="50">
        <v>0</v>
      </c>
      <c r="I116" s="50">
        <v>0</v>
      </c>
      <c r="J116" s="85">
        <v>0</v>
      </c>
      <c r="K116" s="85">
        <v>0</v>
      </c>
      <c r="L116" s="85">
        <f aca="true" t="shared" si="25" ref="L116:M123">D116</f>
        <v>150</v>
      </c>
      <c r="M116" s="85">
        <f t="shared" si="25"/>
        <v>126.81</v>
      </c>
    </row>
    <row r="117" spans="1:13" ht="12.75">
      <c r="A117" s="590"/>
      <c r="B117" s="590"/>
      <c r="C117" s="4" t="s">
        <v>45</v>
      </c>
      <c r="D117" s="85">
        <v>0</v>
      </c>
      <c r="E117" s="85">
        <f>D117*0.8454</f>
        <v>0</v>
      </c>
      <c r="F117" s="85">
        <v>0</v>
      </c>
      <c r="G117" s="85">
        <v>0</v>
      </c>
      <c r="H117" s="50">
        <v>0</v>
      </c>
      <c r="I117" s="50">
        <v>0</v>
      </c>
      <c r="J117" s="85">
        <v>0</v>
      </c>
      <c r="K117" s="85">
        <v>0</v>
      </c>
      <c r="L117" s="85">
        <f t="shared" si="25"/>
        <v>0</v>
      </c>
      <c r="M117" s="85">
        <f t="shared" si="25"/>
        <v>0</v>
      </c>
    </row>
    <row r="118" spans="1:13" ht="12.75">
      <c r="A118" s="590"/>
      <c r="B118" s="590"/>
      <c r="C118" s="6" t="s">
        <v>46</v>
      </c>
      <c r="D118" s="188">
        <f>D115+D116+D117</f>
        <v>450</v>
      </c>
      <c r="E118" s="188">
        <f>E115+E116</f>
        <v>380.81</v>
      </c>
      <c r="F118" s="188">
        <v>0</v>
      </c>
      <c r="G118" s="188">
        <v>0</v>
      </c>
      <c r="H118" s="116">
        <v>0</v>
      </c>
      <c r="I118" s="116">
        <v>0</v>
      </c>
      <c r="J118" s="188">
        <v>0</v>
      </c>
      <c r="K118" s="188">
        <v>0</v>
      </c>
      <c r="L118" s="188">
        <f t="shared" si="25"/>
        <v>450</v>
      </c>
      <c r="M118" s="188">
        <f t="shared" si="25"/>
        <v>380.81</v>
      </c>
    </row>
    <row r="119" spans="1:13" ht="12.75">
      <c r="A119" s="590"/>
      <c r="B119" s="590"/>
      <c r="C119" s="4" t="s">
        <v>47</v>
      </c>
      <c r="D119" s="85">
        <v>650</v>
      </c>
      <c r="E119" s="85">
        <f>D119*0.8893</f>
        <v>578.045</v>
      </c>
      <c r="F119" s="50">
        <v>0</v>
      </c>
      <c r="G119" s="50">
        <v>0</v>
      </c>
      <c r="H119" s="50">
        <v>0</v>
      </c>
      <c r="I119" s="50">
        <v>0</v>
      </c>
      <c r="J119" s="85">
        <v>0</v>
      </c>
      <c r="K119" s="85">
        <v>0</v>
      </c>
      <c r="L119" s="85">
        <f t="shared" si="25"/>
        <v>650</v>
      </c>
      <c r="M119" s="85">
        <f t="shared" si="25"/>
        <v>578.045</v>
      </c>
    </row>
    <row r="120" spans="1:13" ht="12.75">
      <c r="A120" s="590"/>
      <c r="B120" s="590"/>
      <c r="C120" s="4" t="s">
        <v>48</v>
      </c>
      <c r="D120" s="85">
        <v>0</v>
      </c>
      <c r="E120" s="85">
        <f>D120*0.8893</f>
        <v>0</v>
      </c>
      <c r="F120" s="85">
        <v>0</v>
      </c>
      <c r="G120" s="85">
        <v>0</v>
      </c>
      <c r="H120" s="50">
        <v>0</v>
      </c>
      <c r="I120" s="50">
        <v>0</v>
      </c>
      <c r="J120" s="85">
        <v>0</v>
      </c>
      <c r="K120" s="85">
        <v>0</v>
      </c>
      <c r="L120" s="85">
        <f t="shared" si="25"/>
        <v>0</v>
      </c>
      <c r="M120" s="85">
        <f t="shared" si="25"/>
        <v>0</v>
      </c>
    </row>
    <row r="121" spans="1:13" ht="12.75">
      <c r="A121" s="590"/>
      <c r="B121" s="590"/>
      <c r="C121" s="4" t="s">
        <v>50</v>
      </c>
      <c r="D121" s="85">
        <v>0</v>
      </c>
      <c r="E121" s="85">
        <f>D121*0.8893</f>
        <v>0</v>
      </c>
      <c r="F121" s="85">
        <v>0</v>
      </c>
      <c r="G121" s="85">
        <v>0</v>
      </c>
      <c r="H121" s="50">
        <v>0</v>
      </c>
      <c r="I121" s="50">
        <v>0</v>
      </c>
      <c r="J121" s="85">
        <v>0</v>
      </c>
      <c r="K121" s="85">
        <v>0</v>
      </c>
      <c r="L121" s="85">
        <f t="shared" si="25"/>
        <v>0</v>
      </c>
      <c r="M121" s="85">
        <f t="shared" si="25"/>
        <v>0</v>
      </c>
    </row>
    <row r="122" spans="1:13" ht="12.75">
      <c r="A122" s="590"/>
      <c r="B122" s="590"/>
      <c r="C122" s="4" t="s">
        <v>49</v>
      </c>
      <c r="D122" s="85">
        <v>0</v>
      </c>
      <c r="E122" s="85">
        <f>D122*0.8893</f>
        <v>0</v>
      </c>
      <c r="F122" s="85">
        <v>0</v>
      </c>
      <c r="G122" s="85">
        <v>0</v>
      </c>
      <c r="H122" s="50">
        <v>0</v>
      </c>
      <c r="I122" s="50">
        <v>0</v>
      </c>
      <c r="J122" s="85">
        <v>0</v>
      </c>
      <c r="K122" s="85">
        <v>0</v>
      </c>
      <c r="L122" s="85">
        <f t="shared" si="25"/>
        <v>0</v>
      </c>
      <c r="M122" s="85">
        <f t="shared" si="25"/>
        <v>0</v>
      </c>
    </row>
    <row r="123" spans="1:13" ht="12.75">
      <c r="A123" s="590"/>
      <c r="B123" s="590"/>
      <c r="C123" s="6" t="s">
        <v>51</v>
      </c>
      <c r="D123" s="188">
        <f>D119+D120+D121+D122</f>
        <v>650</v>
      </c>
      <c r="E123" s="85">
        <f>D123*0.8893</f>
        <v>578.045</v>
      </c>
      <c r="F123" s="188">
        <v>0</v>
      </c>
      <c r="G123" s="188">
        <v>0</v>
      </c>
      <c r="H123" s="116">
        <v>0</v>
      </c>
      <c r="I123" s="116">
        <v>0</v>
      </c>
      <c r="J123" s="188">
        <v>0</v>
      </c>
      <c r="K123" s="188">
        <v>0</v>
      </c>
      <c r="L123" s="188">
        <f t="shared" si="25"/>
        <v>650</v>
      </c>
      <c r="M123" s="188">
        <f t="shared" si="25"/>
        <v>578.045</v>
      </c>
    </row>
    <row r="124" spans="1:13" ht="12.75">
      <c r="A124" s="590"/>
      <c r="B124" s="591"/>
      <c r="C124" s="516" t="s">
        <v>295</v>
      </c>
      <c r="D124" s="344">
        <f aca="true" t="shared" si="26" ref="D124:K124">D118+D123</f>
        <v>1100</v>
      </c>
      <c r="E124" s="344">
        <f t="shared" si="26"/>
        <v>958.855</v>
      </c>
      <c r="F124" s="344">
        <f t="shared" si="26"/>
        <v>0</v>
      </c>
      <c r="G124" s="344">
        <f t="shared" si="26"/>
        <v>0</v>
      </c>
      <c r="H124" s="344">
        <f t="shared" si="26"/>
        <v>0</v>
      </c>
      <c r="I124" s="344">
        <f t="shared" si="26"/>
        <v>0</v>
      </c>
      <c r="J124" s="344">
        <f t="shared" si="26"/>
        <v>0</v>
      </c>
      <c r="K124" s="344">
        <f t="shared" si="26"/>
        <v>0</v>
      </c>
      <c r="L124" s="344">
        <f>D124+F124+H124+J124</f>
        <v>1100</v>
      </c>
      <c r="M124" s="344">
        <f>E124+G124+I124+K124</f>
        <v>958.855</v>
      </c>
    </row>
    <row r="125" spans="1:13" ht="10.5" customHeight="1">
      <c r="A125" s="590"/>
      <c r="B125" s="589" t="s">
        <v>55</v>
      </c>
      <c r="C125" s="4" t="s">
        <v>43</v>
      </c>
      <c r="D125" s="47">
        <v>0</v>
      </c>
      <c r="E125" s="47">
        <v>0</v>
      </c>
      <c r="F125" s="85">
        <v>0</v>
      </c>
      <c r="G125" s="85">
        <v>0</v>
      </c>
      <c r="H125" s="113">
        <v>0</v>
      </c>
      <c r="I125" s="113">
        <v>0</v>
      </c>
      <c r="J125" s="47">
        <v>0</v>
      </c>
      <c r="K125" s="47">
        <v>0</v>
      </c>
      <c r="L125" s="47">
        <v>0</v>
      </c>
      <c r="M125" s="47">
        <v>0</v>
      </c>
    </row>
    <row r="126" spans="1:13" ht="10.5" customHeight="1">
      <c r="A126" s="590"/>
      <c r="B126" s="590"/>
      <c r="C126" s="4" t="s">
        <v>44</v>
      </c>
      <c r="D126" s="47">
        <v>0</v>
      </c>
      <c r="E126" s="47">
        <v>0</v>
      </c>
      <c r="F126" s="85">
        <v>0</v>
      </c>
      <c r="G126" s="85">
        <v>0</v>
      </c>
      <c r="H126" s="113">
        <v>0</v>
      </c>
      <c r="I126" s="113">
        <v>0</v>
      </c>
      <c r="J126" s="47">
        <v>0</v>
      </c>
      <c r="K126" s="47">
        <v>0</v>
      </c>
      <c r="L126" s="47">
        <v>0</v>
      </c>
      <c r="M126" s="47">
        <v>0</v>
      </c>
    </row>
    <row r="127" spans="1:13" ht="10.5" customHeight="1">
      <c r="A127" s="590"/>
      <c r="B127" s="590"/>
      <c r="C127" s="4" t="s">
        <v>45</v>
      </c>
      <c r="D127" s="47">
        <v>0</v>
      </c>
      <c r="E127" s="47">
        <v>0</v>
      </c>
      <c r="F127" s="85">
        <v>0</v>
      </c>
      <c r="G127" s="85">
        <v>0</v>
      </c>
      <c r="H127" s="113">
        <v>0</v>
      </c>
      <c r="I127" s="113">
        <v>0</v>
      </c>
      <c r="J127" s="47">
        <v>0</v>
      </c>
      <c r="K127" s="47">
        <v>0</v>
      </c>
      <c r="L127" s="47">
        <v>0</v>
      </c>
      <c r="M127" s="47">
        <v>0</v>
      </c>
    </row>
    <row r="128" spans="1:13" ht="9.75" customHeight="1">
      <c r="A128" s="590"/>
      <c r="B128" s="590"/>
      <c r="C128" s="6" t="s">
        <v>46</v>
      </c>
      <c r="D128" s="188">
        <v>0</v>
      </c>
      <c r="E128" s="188">
        <v>0</v>
      </c>
      <c r="F128" s="188">
        <f>SUM(F125:F127)</f>
        <v>0</v>
      </c>
      <c r="G128" s="188">
        <f>SUM(G125:G127)</f>
        <v>0</v>
      </c>
      <c r="H128" s="116">
        <v>0</v>
      </c>
      <c r="I128" s="116">
        <v>0</v>
      </c>
      <c r="J128" s="188">
        <v>0</v>
      </c>
      <c r="K128" s="188">
        <v>0</v>
      </c>
      <c r="L128" s="188">
        <f>SUM(L125:L127)</f>
        <v>0</v>
      </c>
      <c r="M128" s="188">
        <f>SUM(M125:M127)</f>
        <v>0</v>
      </c>
    </row>
    <row r="129" spans="1:13" ht="11.25" customHeight="1">
      <c r="A129" s="590"/>
      <c r="B129" s="590"/>
      <c r="C129" s="4" t="s">
        <v>47</v>
      </c>
      <c r="D129" s="47">
        <v>0</v>
      </c>
      <c r="E129" s="47">
        <v>0</v>
      </c>
      <c r="F129" s="85">
        <v>0</v>
      </c>
      <c r="G129" s="320">
        <v>0</v>
      </c>
      <c r="H129" s="113">
        <v>0</v>
      </c>
      <c r="I129" s="113">
        <v>0</v>
      </c>
      <c r="J129" s="47">
        <v>0</v>
      </c>
      <c r="K129" s="47">
        <v>0</v>
      </c>
      <c r="L129" s="47">
        <v>0</v>
      </c>
      <c r="M129" s="47">
        <v>0</v>
      </c>
    </row>
    <row r="130" spans="1:13" ht="10.5" customHeight="1">
      <c r="A130" s="590"/>
      <c r="B130" s="590"/>
      <c r="C130" s="4" t="s">
        <v>48</v>
      </c>
      <c r="D130" s="47">
        <v>0</v>
      </c>
      <c r="E130" s="47">
        <v>0</v>
      </c>
      <c r="F130" s="85">
        <v>0</v>
      </c>
      <c r="G130" s="85">
        <v>0</v>
      </c>
      <c r="H130" s="113">
        <v>0</v>
      </c>
      <c r="I130" s="113">
        <v>0</v>
      </c>
      <c r="J130" s="47">
        <v>0</v>
      </c>
      <c r="K130" s="47">
        <v>0</v>
      </c>
      <c r="L130" s="47">
        <v>0</v>
      </c>
      <c r="M130" s="47">
        <v>0</v>
      </c>
    </row>
    <row r="131" spans="1:13" ht="9.75" customHeight="1">
      <c r="A131" s="590"/>
      <c r="B131" s="590"/>
      <c r="C131" s="4" t="s">
        <v>50</v>
      </c>
      <c r="D131" s="47">
        <v>0</v>
      </c>
      <c r="E131" s="47">
        <v>0</v>
      </c>
      <c r="F131" s="85">
        <v>0</v>
      </c>
      <c r="G131" s="85">
        <v>0</v>
      </c>
      <c r="H131" s="113">
        <v>0</v>
      </c>
      <c r="I131" s="113">
        <v>0</v>
      </c>
      <c r="J131" s="47">
        <v>0</v>
      </c>
      <c r="K131" s="47">
        <v>0</v>
      </c>
      <c r="L131" s="47">
        <v>0</v>
      </c>
      <c r="M131" s="47">
        <v>0</v>
      </c>
    </row>
    <row r="132" spans="1:13" ht="10.5" customHeight="1">
      <c r="A132" s="590"/>
      <c r="B132" s="590"/>
      <c r="C132" s="4" t="s">
        <v>49</v>
      </c>
      <c r="D132" s="47">
        <v>0</v>
      </c>
      <c r="E132" s="47">
        <v>0</v>
      </c>
      <c r="F132" s="85">
        <v>0</v>
      </c>
      <c r="G132" s="85">
        <v>0</v>
      </c>
      <c r="H132" s="113">
        <v>0</v>
      </c>
      <c r="I132" s="113">
        <v>0</v>
      </c>
      <c r="J132" s="47">
        <v>0</v>
      </c>
      <c r="K132" s="47">
        <v>0</v>
      </c>
      <c r="L132" s="47">
        <v>0</v>
      </c>
      <c r="M132" s="47">
        <v>0</v>
      </c>
    </row>
    <row r="133" spans="1:13" ht="11.25" customHeight="1">
      <c r="A133" s="590"/>
      <c r="B133" s="590"/>
      <c r="C133" s="6" t="s">
        <v>51</v>
      </c>
      <c r="D133" s="188">
        <v>0</v>
      </c>
      <c r="E133" s="188">
        <v>0</v>
      </c>
      <c r="F133" s="188">
        <v>0</v>
      </c>
      <c r="G133" s="188">
        <v>0</v>
      </c>
      <c r="H133" s="116">
        <v>0</v>
      </c>
      <c r="I133" s="116">
        <v>0</v>
      </c>
      <c r="J133" s="188">
        <v>0</v>
      </c>
      <c r="K133" s="188">
        <v>0</v>
      </c>
      <c r="L133" s="188">
        <v>0</v>
      </c>
      <c r="M133" s="188">
        <f>SUM(M129:M132)</f>
        <v>0</v>
      </c>
    </row>
    <row r="134" spans="1:13" ht="12.75">
      <c r="A134" s="591"/>
      <c r="B134" s="591"/>
      <c r="C134" s="64" t="s">
        <v>295</v>
      </c>
      <c r="D134" s="59">
        <f>D128+D133</f>
        <v>0</v>
      </c>
      <c r="E134" s="59">
        <f>E128+E133</f>
        <v>0</v>
      </c>
      <c r="F134" s="86">
        <f>F128+F133</f>
        <v>0</v>
      </c>
      <c r="G134" s="86">
        <f>G128+G133</f>
        <v>0</v>
      </c>
      <c r="H134" s="59">
        <f aca="true" t="shared" si="27" ref="H134:M134">H128+H133</f>
        <v>0</v>
      </c>
      <c r="I134" s="59">
        <f t="shared" si="27"/>
        <v>0</v>
      </c>
      <c r="J134" s="59">
        <f t="shared" si="27"/>
        <v>0</v>
      </c>
      <c r="K134" s="59">
        <f t="shared" si="27"/>
        <v>0</v>
      </c>
      <c r="L134" s="59">
        <f t="shared" si="27"/>
        <v>0</v>
      </c>
      <c r="M134" s="59">
        <f t="shared" si="27"/>
        <v>0</v>
      </c>
    </row>
    <row r="135" spans="1:13" ht="12.75">
      <c r="A135" s="575" t="s">
        <v>56</v>
      </c>
      <c r="B135" s="576"/>
      <c r="C135" s="577"/>
      <c r="D135" s="107">
        <f aca="true" t="shared" si="28" ref="D135:K135">D124+D134</f>
        <v>1100</v>
      </c>
      <c r="E135" s="107">
        <f t="shared" si="28"/>
        <v>958.855</v>
      </c>
      <c r="F135" s="60">
        <f t="shared" si="28"/>
        <v>0</v>
      </c>
      <c r="G135" s="60">
        <f t="shared" si="28"/>
        <v>0</v>
      </c>
      <c r="H135" s="107">
        <f t="shared" si="28"/>
        <v>0</v>
      </c>
      <c r="I135" s="107">
        <f t="shared" si="28"/>
        <v>0</v>
      </c>
      <c r="J135" s="107">
        <f t="shared" si="28"/>
        <v>0</v>
      </c>
      <c r="K135" s="107">
        <f t="shared" si="28"/>
        <v>0</v>
      </c>
      <c r="L135" s="107">
        <f aca="true" t="shared" si="29" ref="L135:M145">D135+F135+H135+J135</f>
        <v>1100</v>
      </c>
      <c r="M135" s="107">
        <f t="shared" si="29"/>
        <v>958.855</v>
      </c>
    </row>
    <row r="136" spans="1:13" ht="12.75">
      <c r="A136" s="596" t="s">
        <v>404</v>
      </c>
      <c r="B136" s="693"/>
      <c r="C136" s="4" t="s">
        <v>43</v>
      </c>
      <c r="D136" s="47">
        <f aca="true" t="shared" si="30" ref="D136:K138">D105+D115+D125</f>
        <v>300</v>
      </c>
      <c r="E136" s="47">
        <f t="shared" si="30"/>
        <v>254</v>
      </c>
      <c r="F136" s="85">
        <f t="shared" si="30"/>
        <v>0</v>
      </c>
      <c r="G136" s="85">
        <f t="shared" si="30"/>
        <v>0</v>
      </c>
      <c r="H136" s="47">
        <f t="shared" si="30"/>
        <v>0</v>
      </c>
      <c r="I136" s="47">
        <f t="shared" si="30"/>
        <v>0</v>
      </c>
      <c r="J136" s="47">
        <f t="shared" si="30"/>
        <v>0</v>
      </c>
      <c r="K136" s="47">
        <f t="shared" si="30"/>
        <v>0</v>
      </c>
      <c r="L136" s="47">
        <f t="shared" si="29"/>
        <v>300</v>
      </c>
      <c r="M136" s="47">
        <f t="shared" si="29"/>
        <v>254</v>
      </c>
    </row>
    <row r="137" spans="1:13" ht="12.75">
      <c r="A137" s="597"/>
      <c r="B137" s="694"/>
      <c r="C137" s="4" t="s">
        <v>44</v>
      </c>
      <c r="D137" s="47">
        <f t="shared" si="30"/>
        <v>150</v>
      </c>
      <c r="E137" s="47">
        <f t="shared" si="30"/>
        <v>126.81</v>
      </c>
      <c r="F137" s="85">
        <f t="shared" si="30"/>
        <v>0</v>
      </c>
      <c r="G137" s="85">
        <f t="shared" si="30"/>
        <v>0</v>
      </c>
      <c r="H137" s="47">
        <f t="shared" si="30"/>
        <v>0</v>
      </c>
      <c r="I137" s="47">
        <f t="shared" si="30"/>
        <v>0</v>
      </c>
      <c r="J137" s="47">
        <f t="shared" si="30"/>
        <v>0</v>
      </c>
      <c r="K137" s="47">
        <f t="shared" si="30"/>
        <v>0</v>
      </c>
      <c r="L137" s="47">
        <f t="shared" si="29"/>
        <v>150</v>
      </c>
      <c r="M137" s="47">
        <f t="shared" si="29"/>
        <v>126.81</v>
      </c>
    </row>
    <row r="138" spans="1:13" ht="12.75">
      <c r="A138" s="597"/>
      <c r="B138" s="694"/>
      <c r="C138" s="4" t="s">
        <v>45</v>
      </c>
      <c r="D138" s="47">
        <f t="shared" si="30"/>
        <v>0</v>
      </c>
      <c r="E138" s="47">
        <f t="shared" si="30"/>
        <v>0</v>
      </c>
      <c r="F138" s="85">
        <f t="shared" si="30"/>
        <v>0</v>
      </c>
      <c r="G138" s="85">
        <f t="shared" si="30"/>
        <v>0</v>
      </c>
      <c r="H138" s="47">
        <f t="shared" si="30"/>
        <v>0</v>
      </c>
      <c r="I138" s="47">
        <f t="shared" si="30"/>
        <v>0</v>
      </c>
      <c r="J138" s="47">
        <f t="shared" si="30"/>
        <v>0</v>
      </c>
      <c r="K138" s="47">
        <f t="shared" si="30"/>
        <v>0</v>
      </c>
      <c r="L138" s="47">
        <f t="shared" si="29"/>
        <v>0</v>
      </c>
      <c r="M138" s="47">
        <f t="shared" si="29"/>
        <v>0</v>
      </c>
    </row>
    <row r="139" spans="1:13" ht="12.75">
      <c r="A139" s="597"/>
      <c r="B139" s="694"/>
      <c r="C139" s="516" t="s">
        <v>46</v>
      </c>
      <c r="D139" s="344">
        <f aca="true" t="shared" si="31" ref="D139:K139">SUM(D136:D138)</f>
        <v>450</v>
      </c>
      <c r="E139" s="344">
        <f t="shared" si="31"/>
        <v>380.81</v>
      </c>
      <c r="F139" s="344">
        <f t="shared" si="31"/>
        <v>0</v>
      </c>
      <c r="G139" s="344">
        <f t="shared" si="31"/>
        <v>0</v>
      </c>
      <c r="H139" s="344">
        <f t="shared" si="31"/>
        <v>0</v>
      </c>
      <c r="I139" s="344">
        <f t="shared" si="31"/>
        <v>0</v>
      </c>
      <c r="J139" s="344">
        <f t="shared" si="31"/>
        <v>0</v>
      </c>
      <c r="K139" s="344">
        <f t="shared" si="31"/>
        <v>0</v>
      </c>
      <c r="L139" s="344">
        <f t="shared" si="29"/>
        <v>450</v>
      </c>
      <c r="M139" s="344">
        <f t="shared" si="29"/>
        <v>380.81</v>
      </c>
    </row>
    <row r="140" spans="1:13" ht="12.75">
      <c r="A140" s="597"/>
      <c r="B140" s="694"/>
      <c r="C140" s="4" t="s">
        <v>47</v>
      </c>
      <c r="D140" s="47">
        <f aca="true" t="shared" si="32" ref="D140:K143">D109+D119+D129</f>
        <v>650</v>
      </c>
      <c r="E140" s="47">
        <f t="shared" si="32"/>
        <v>578.045</v>
      </c>
      <c r="F140" s="85">
        <f t="shared" si="32"/>
        <v>0</v>
      </c>
      <c r="G140" s="85">
        <f t="shared" si="32"/>
        <v>0</v>
      </c>
      <c r="H140" s="47">
        <f t="shared" si="32"/>
        <v>0</v>
      </c>
      <c r="I140" s="47">
        <f t="shared" si="32"/>
        <v>0</v>
      </c>
      <c r="J140" s="47">
        <f t="shared" si="32"/>
        <v>0</v>
      </c>
      <c r="K140" s="47">
        <f t="shared" si="32"/>
        <v>0</v>
      </c>
      <c r="L140" s="47">
        <f t="shared" si="29"/>
        <v>650</v>
      </c>
      <c r="M140" s="47">
        <f t="shared" si="29"/>
        <v>578.045</v>
      </c>
    </row>
    <row r="141" spans="1:13" ht="11.25" customHeight="1">
      <c r="A141" s="597"/>
      <c r="B141" s="694"/>
      <c r="C141" s="4" t="s">
        <v>48</v>
      </c>
      <c r="D141" s="47">
        <f t="shared" si="32"/>
        <v>0</v>
      </c>
      <c r="E141" s="47">
        <f t="shared" si="32"/>
        <v>0</v>
      </c>
      <c r="F141" s="85">
        <f t="shared" si="32"/>
        <v>0</v>
      </c>
      <c r="G141" s="85">
        <f t="shared" si="32"/>
        <v>0</v>
      </c>
      <c r="H141" s="47">
        <f t="shared" si="32"/>
        <v>0</v>
      </c>
      <c r="I141" s="47">
        <f t="shared" si="32"/>
        <v>0</v>
      </c>
      <c r="J141" s="47">
        <f t="shared" si="32"/>
        <v>0</v>
      </c>
      <c r="K141" s="47">
        <f t="shared" si="32"/>
        <v>0</v>
      </c>
      <c r="L141" s="47">
        <f t="shared" si="29"/>
        <v>0</v>
      </c>
      <c r="M141" s="47">
        <f t="shared" si="29"/>
        <v>0</v>
      </c>
    </row>
    <row r="142" spans="1:13" ht="12.75">
      <c r="A142" s="597"/>
      <c r="B142" s="694"/>
      <c r="C142" s="4" t="s">
        <v>50</v>
      </c>
      <c r="D142" s="47">
        <f t="shared" si="32"/>
        <v>0</v>
      </c>
      <c r="E142" s="47">
        <f t="shared" si="32"/>
        <v>0</v>
      </c>
      <c r="F142" s="85">
        <f t="shared" si="32"/>
        <v>0</v>
      </c>
      <c r="G142" s="85">
        <f t="shared" si="32"/>
        <v>0</v>
      </c>
      <c r="H142" s="47">
        <f t="shared" si="32"/>
        <v>0</v>
      </c>
      <c r="I142" s="47">
        <f t="shared" si="32"/>
        <v>0</v>
      </c>
      <c r="J142" s="47">
        <f t="shared" si="32"/>
        <v>0</v>
      </c>
      <c r="K142" s="47">
        <f t="shared" si="32"/>
        <v>0</v>
      </c>
      <c r="L142" s="47">
        <f t="shared" si="29"/>
        <v>0</v>
      </c>
      <c r="M142" s="47">
        <f t="shared" si="29"/>
        <v>0</v>
      </c>
    </row>
    <row r="143" spans="1:13" ht="12.75">
      <c r="A143" s="597"/>
      <c r="B143" s="694"/>
      <c r="C143" s="4" t="s">
        <v>49</v>
      </c>
      <c r="D143" s="47">
        <f t="shared" si="32"/>
        <v>0</v>
      </c>
      <c r="E143" s="47">
        <f t="shared" si="32"/>
        <v>0</v>
      </c>
      <c r="F143" s="85">
        <f t="shared" si="32"/>
        <v>0</v>
      </c>
      <c r="G143" s="85">
        <f t="shared" si="32"/>
        <v>0</v>
      </c>
      <c r="H143" s="47">
        <f t="shared" si="32"/>
        <v>0</v>
      </c>
      <c r="I143" s="47">
        <f t="shared" si="32"/>
        <v>0</v>
      </c>
      <c r="J143" s="47">
        <f t="shared" si="32"/>
        <v>0</v>
      </c>
      <c r="K143" s="47">
        <f t="shared" si="32"/>
        <v>0</v>
      </c>
      <c r="L143" s="47">
        <f t="shared" si="29"/>
        <v>0</v>
      </c>
      <c r="M143" s="47">
        <f t="shared" si="29"/>
        <v>0</v>
      </c>
    </row>
    <row r="144" spans="1:13" ht="12.75">
      <c r="A144" s="597"/>
      <c r="B144" s="694"/>
      <c r="C144" s="64" t="s">
        <v>51</v>
      </c>
      <c r="D144" s="59">
        <f aca="true" t="shared" si="33" ref="D144:K144">SUM(D140:D143)</f>
        <v>650</v>
      </c>
      <c r="E144" s="59">
        <f t="shared" si="33"/>
        <v>578.045</v>
      </c>
      <c r="F144" s="86">
        <f t="shared" si="33"/>
        <v>0</v>
      </c>
      <c r="G144" s="86">
        <f t="shared" si="33"/>
        <v>0</v>
      </c>
      <c r="H144" s="59">
        <f t="shared" si="33"/>
        <v>0</v>
      </c>
      <c r="I144" s="59">
        <f t="shared" si="33"/>
        <v>0</v>
      </c>
      <c r="J144" s="59">
        <f t="shared" si="33"/>
        <v>0</v>
      </c>
      <c r="K144" s="59">
        <f t="shared" si="33"/>
        <v>0</v>
      </c>
      <c r="L144" s="59">
        <f t="shared" si="29"/>
        <v>650</v>
      </c>
      <c r="M144" s="59">
        <f t="shared" si="29"/>
        <v>578.045</v>
      </c>
    </row>
    <row r="145" spans="1:13" ht="12.75">
      <c r="A145" s="598"/>
      <c r="B145" s="695"/>
      <c r="C145" s="65" t="s">
        <v>9</v>
      </c>
      <c r="D145" s="107">
        <f aca="true" t="shared" si="34" ref="D145:K145">D139+D144</f>
        <v>1100</v>
      </c>
      <c r="E145" s="107">
        <f t="shared" si="34"/>
        <v>958.855</v>
      </c>
      <c r="F145" s="60">
        <f t="shared" si="34"/>
        <v>0</v>
      </c>
      <c r="G145" s="60">
        <f t="shared" si="34"/>
        <v>0</v>
      </c>
      <c r="H145" s="107">
        <f t="shared" si="34"/>
        <v>0</v>
      </c>
      <c r="I145" s="107">
        <f t="shared" si="34"/>
        <v>0</v>
      </c>
      <c r="J145" s="107">
        <f t="shared" si="34"/>
        <v>0</v>
      </c>
      <c r="K145" s="107">
        <f t="shared" si="34"/>
        <v>0</v>
      </c>
      <c r="L145" s="107">
        <f t="shared" si="29"/>
        <v>1100</v>
      </c>
      <c r="M145" s="107">
        <f>E145+G145+I145+K145</f>
        <v>958.855</v>
      </c>
    </row>
  </sheetData>
  <sheetProtection/>
  <mergeCells count="51">
    <mergeCell ref="A135:C135"/>
    <mergeCell ref="A136:B145"/>
    <mergeCell ref="J103:K103"/>
    <mergeCell ref="L103:M103"/>
    <mergeCell ref="A105:B114"/>
    <mergeCell ref="A115:A134"/>
    <mergeCell ref="B115:B124"/>
    <mergeCell ref="B125:B134"/>
    <mergeCell ref="A88:B97"/>
    <mergeCell ref="A98:C98"/>
    <mergeCell ref="A99:C99"/>
    <mergeCell ref="A100:M100"/>
    <mergeCell ref="A102:B104"/>
    <mergeCell ref="C102:C104"/>
    <mergeCell ref="D102:M102"/>
    <mergeCell ref="D103:E103"/>
    <mergeCell ref="F103:G103"/>
    <mergeCell ref="H103:I103"/>
    <mergeCell ref="L55:M55"/>
    <mergeCell ref="A57:B66"/>
    <mergeCell ref="A67:A86"/>
    <mergeCell ref="B67:B76"/>
    <mergeCell ref="B77:B86"/>
    <mergeCell ref="A87:C87"/>
    <mergeCell ref="A50:C50"/>
    <mergeCell ref="A51:C51"/>
    <mergeCell ref="A52:M52"/>
    <mergeCell ref="A54:B56"/>
    <mergeCell ref="C54:C56"/>
    <mergeCell ref="D54:M54"/>
    <mergeCell ref="D55:E55"/>
    <mergeCell ref="F55:G55"/>
    <mergeCell ref="H55:I55"/>
    <mergeCell ref="J55:K55"/>
    <mergeCell ref="A39:B48"/>
    <mergeCell ref="A8:B17"/>
    <mergeCell ref="A5:B7"/>
    <mergeCell ref="A38:C38"/>
    <mergeCell ref="A18:A37"/>
    <mergeCell ref="B18:B27"/>
    <mergeCell ref="B28:B37"/>
    <mergeCell ref="F6:G6"/>
    <mergeCell ref="H6:I6"/>
    <mergeCell ref="J6:K6"/>
    <mergeCell ref="A1:C1"/>
    <mergeCell ref="A2:C2"/>
    <mergeCell ref="C5:C7"/>
    <mergeCell ref="D6:E6"/>
    <mergeCell ref="A3:M3"/>
    <mergeCell ref="L6:M6"/>
    <mergeCell ref="D5:M5"/>
  </mergeCells>
  <printOptions horizontalCentered="1"/>
  <pageMargins left="0.7480314960629921" right="0.7480314960629921" top="0.3937007874015748" bottom="0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3"/>
  <sheetViews>
    <sheetView tabSelected="1" zoomScalePageLayoutView="0" workbookViewId="0" topLeftCell="A211">
      <selection activeCell="E225" sqref="E225"/>
    </sheetView>
  </sheetViews>
  <sheetFormatPr defaultColWidth="9.140625" defaultRowHeight="12.75"/>
  <cols>
    <col min="1" max="2" width="6.7109375" style="0" customWidth="1"/>
    <col min="3" max="3" width="20.7109375" style="0" customWidth="1"/>
    <col min="4" max="11" width="11.7109375" style="0" customWidth="1"/>
  </cols>
  <sheetData>
    <row r="1" spans="1:3" s="309" customFormat="1" ht="9.75" customHeight="1">
      <c r="A1" s="709" t="s">
        <v>22</v>
      </c>
      <c r="B1" s="709"/>
      <c r="C1" s="709"/>
    </row>
    <row r="2" spans="1:3" s="309" customFormat="1" ht="9.75" customHeight="1">
      <c r="A2" s="709" t="s">
        <v>60</v>
      </c>
      <c r="B2" s="709"/>
      <c r="C2" s="709"/>
    </row>
    <row r="3" spans="1:11" s="309" customFormat="1" ht="9.75" customHeight="1">
      <c r="A3" s="710" t="s">
        <v>474</v>
      </c>
      <c r="B3" s="710"/>
      <c r="C3" s="710"/>
      <c r="D3" s="710"/>
      <c r="E3" s="710"/>
      <c r="F3" s="710"/>
      <c r="G3" s="710"/>
      <c r="H3" s="710"/>
      <c r="I3" s="710"/>
      <c r="J3" s="710"/>
      <c r="K3" s="710"/>
    </row>
    <row r="4" s="309" customFormat="1" ht="9.75" customHeight="1">
      <c r="K4" s="311" t="s">
        <v>59</v>
      </c>
    </row>
    <row r="5" spans="1:11" s="309" customFormat="1" ht="9.75" customHeight="1">
      <c r="A5" s="712" t="s">
        <v>37</v>
      </c>
      <c r="B5" s="713"/>
      <c r="C5" s="718" t="s">
        <v>38</v>
      </c>
      <c r="D5" s="719" t="s">
        <v>39</v>
      </c>
      <c r="E5" s="719"/>
      <c r="F5" s="719"/>
      <c r="G5" s="719"/>
      <c r="H5" s="719"/>
      <c r="I5" s="719"/>
      <c r="J5" s="719"/>
      <c r="K5" s="719"/>
    </row>
    <row r="6" spans="1:11" s="309" customFormat="1" ht="9.75" customHeight="1">
      <c r="A6" s="714"/>
      <c r="B6" s="715"/>
      <c r="C6" s="718"/>
      <c r="D6" s="720" t="s">
        <v>61</v>
      </c>
      <c r="E6" s="720"/>
      <c r="F6" s="720" t="s">
        <v>62</v>
      </c>
      <c r="G6" s="720"/>
      <c r="H6" s="720" t="s">
        <v>63</v>
      </c>
      <c r="I6" s="720"/>
      <c r="J6" s="720" t="s">
        <v>64</v>
      </c>
      <c r="K6" s="720"/>
    </row>
    <row r="7" spans="1:11" s="309" customFormat="1" ht="9.75" customHeight="1">
      <c r="A7" s="716"/>
      <c r="B7" s="717"/>
      <c r="C7" s="718"/>
      <c r="D7" s="312" t="s">
        <v>40</v>
      </c>
      <c r="E7" s="312" t="s">
        <v>41</v>
      </c>
      <c r="F7" s="312" t="s">
        <v>40</v>
      </c>
      <c r="G7" s="312" t="s">
        <v>41</v>
      </c>
      <c r="H7" s="312" t="s">
        <v>40</v>
      </c>
      <c r="I7" s="312" t="s">
        <v>41</v>
      </c>
      <c r="J7" s="312" t="s">
        <v>40</v>
      </c>
      <c r="K7" s="312" t="s">
        <v>41</v>
      </c>
    </row>
    <row r="8" spans="1:11" s="309" customFormat="1" ht="9.75" customHeight="1">
      <c r="A8" s="703" t="s">
        <v>52</v>
      </c>
      <c r="B8" s="704"/>
      <c r="C8" s="313" t="s">
        <v>43</v>
      </c>
      <c r="D8" s="85">
        <v>12503</v>
      </c>
      <c r="E8" s="85">
        <v>10569</v>
      </c>
      <c r="F8" s="85">
        <v>7209</v>
      </c>
      <c r="G8" s="85">
        <f>F8*0.8454</f>
        <v>6094.488600000001</v>
      </c>
      <c r="H8" s="85">
        <v>3650</v>
      </c>
      <c r="I8" s="85">
        <f>H8*0.8454</f>
        <v>3085.71</v>
      </c>
      <c r="J8" s="85">
        <f aca="true" t="shared" si="0" ref="J8:K10">D8+F8+H8</f>
        <v>23362</v>
      </c>
      <c r="K8" s="85">
        <f t="shared" si="0"/>
        <v>19749.1986</v>
      </c>
    </row>
    <row r="9" spans="1:11" s="309" customFormat="1" ht="9.75" customHeight="1">
      <c r="A9" s="705"/>
      <c r="B9" s="706"/>
      <c r="C9" s="313" t="s">
        <v>44</v>
      </c>
      <c r="D9" s="85">
        <v>1700</v>
      </c>
      <c r="E9" s="85">
        <f>D9*0.8454</f>
        <v>1437.18</v>
      </c>
      <c r="F9" s="85">
        <v>0</v>
      </c>
      <c r="G9" s="85">
        <f>F9*0.8454</f>
        <v>0</v>
      </c>
      <c r="H9" s="85">
        <v>0</v>
      </c>
      <c r="I9" s="85">
        <f>H9*0.8454</f>
        <v>0</v>
      </c>
      <c r="J9" s="85">
        <f t="shared" si="0"/>
        <v>1700</v>
      </c>
      <c r="K9" s="85">
        <f t="shared" si="0"/>
        <v>1437.18</v>
      </c>
    </row>
    <row r="10" spans="1:11" s="309" customFormat="1" ht="9.75" customHeight="1">
      <c r="A10" s="705"/>
      <c r="B10" s="706"/>
      <c r="C10" s="313" t="s">
        <v>45</v>
      </c>
      <c r="D10" s="85">
        <v>700</v>
      </c>
      <c r="E10" s="85">
        <f>D10*0.8454</f>
        <v>591.78</v>
      </c>
      <c r="F10" s="85">
        <v>0</v>
      </c>
      <c r="G10" s="85">
        <f>F10*0.8454</f>
        <v>0</v>
      </c>
      <c r="H10" s="85">
        <v>0</v>
      </c>
      <c r="I10" s="85">
        <f>H10*0.8454</f>
        <v>0</v>
      </c>
      <c r="J10" s="85">
        <f t="shared" si="0"/>
        <v>700</v>
      </c>
      <c r="K10" s="85">
        <f t="shared" si="0"/>
        <v>591.78</v>
      </c>
    </row>
    <row r="11" spans="1:11" s="309" customFormat="1" ht="9.75" customHeight="1">
      <c r="A11" s="705"/>
      <c r="B11" s="706"/>
      <c r="C11" s="314" t="s">
        <v>46</v>
      </c>
      <c r="D11" s="188">
        <f aca="true" t="shared" si="1" ref="D11:K11">SUM(D8:D10)</f>
        <v>14903</v>
      </c>
      <c r="E11" s="188">
        <f t="shared" si="1"/>
        <v>12597.960000000001</v>
      </c>
      <c r="F11" s="188">
        <f t="shared" si="1"/>
        <v>7209</v>
      </c>
      <c r="G11" s="188">
        <f t="shared" si="1"/>
        <v>6094.488600000001</v>
      </c>
      <c r="H11" s="188">
        <f t="shared" si="1"/>
        <v>3650</v>
      </c>
      <c r="I11" s="188">
        <f t="shared" si="1"/>
        <v>3085.71</v>
      </c>
      <c r="J11" s="188">
        <f t="shared" si="1"/>
        <v>25762</v>
      </c>
      <c r="K11" s="188">
        <f t="shared" si="1"/>
        <v>21778.1586</v>
      </c>
    </row>
    <row r="12" spans="1:11" s="309" customFormat="1" ht="9.75" customHeight="1">
      <c r="A12" s="705"/>
      <c r="B12" s="706"/>
      <c r="C12" s="313" t="s">
        <v>47</v>
      </c>
      <c r="D12" s="85">
        <v>15086</v>
      </c>
      <c r="E12" s="85">
        <f>D12*0.8893</f>
        <v>13415.9798</v>
      </c>
      <c r="F12" s="85">
        <v>8801</v>
      </c>
      <c r="G12" s="85">
        <f>F12*0.8893</f>
        <v>7826.7293</v>
      </c>
      <c r="H12" s="85">
        <v>14280</v>
      </c>
      <c r="I12" s="85">
        <f>H12*0.8893</f>
        <v>12699.204</v>
      </c>
      <c r="J12" s="85">
        <f aca="true" t="shared" si="2" ref="J12:K16">D12+F12+H12</f>
        <v>38167</v>
      </c>
      <c r="K12" s="85">
        <f t="shared" si="2"/>
        <v>33941.9131</v>
      </c>
    </row>
    <row r="13" spans="1:11" s="309" customFormat="1" ht="9.75" customHeight="1">
      <c r="A13" s="705"/>
      <c r="B13" s="706"/>
      <c r="C13" s="313" t="s">
        <v>48</v>
      </c>
      <c r="D13" s="85">
        <v>300</v>
      </c>
      <c r="E13" s="85">
        <f>D13*0.8893</f>
        <v>266.79</v>
      </c>
      <c r="F13" s="85">
        <v>50</v>
      </c>
      <c r="G13" s="85">
        <f>F13*0.8893</f>
        <v>44.464999999999996</v>
      </c>
      <c r="H13" s="85">
        <v>5440</v>
      </c>
      <c r="I13" s="85">
        <f>H13*0.8893</f>
        <v>4837.7919999999995</v>
      </c>
      <c r="J13" s="85">
        <f t="shared" si="2"/>
        <v>5790</v>
      </c>
      <c r="K13" s="85">
        <f t="shared" si="2"/>
        <v>5149.047</v>
      </c>
    </row>
    <row r="14" spans="1:11" s="309" customFormat="1" ht="9.75" customHeight="1">
      <c r="A14" s="705"/>
      <c r="B14" s="706"/>
      <c r="C14" s="313" t="s">
        <v>50</v>
      </c>
      <c r="D14" s="85">
        <v>100</v>
      </c>
      <c r="E14" s="85">
        <f>D14*0.8893</f>
        <v>88.92999999999999</v>
      </c>
      <c r="F14" s="85">
        <v>100</v>
      </c>
      <c r="G14" s="85">
        <f>F14*0.8893</f>
        <v>88.92999999999999</v>
      </c>
      <c r="H14" s="85">
        <v>95</v>
      </c>
      <c r="I14" s="85">
        <f>H14*0.8893</f>
        <v>84.48349999999999</v>
      </c>
      <c r="J14" s="85">
        <f t="shared" si="2"/>
        <v>295</v>
      </c>
      <c r="K14" s="85">
        <f t="shared" si="2"/>
        <v>262.34349999999995</v>
      </c>
    </row>
    <row r="15" spans="1:11" s="309" customFormat="1" ht="9.75" customHeight="1">
      <c r="A15" s="705"/>
      <c r="B15" s="706"/>
      <c r="C15" s="313" t="s">
        <v>49</v>
      </c>
      <c r="D15" s="85">
        <v>400</v>
      </c>
      <c r="E15" s="85">
        <f>D15*0.8893</f>
        <v>355.71999999999997</v>
      </c>
      <c r="F15" s="85">
        <v>340</v>
      </c>
      <c r="G15" s="85">
        <f>F15*0.8893</f>
        <v>302.36199999999997</v>
      </c>
      <c r="H15" s="85">
        <v>285</v>
      </c>
      <c r="I15" s="85">
        <f>H15*0.8893</f>
        <v>253.4505</v>
      </c>
      <c r="J15" s="85">
        <f t="shared" si="2"/>
        <v>1025</v>
      </c>
      <c r="K15" s="85">
        <f t="shared" si="2"/>
        <v>911.5324999999999</v>
      </c>
    </row>
    <row r="16" spans="1:11" s="309" customFormat="1" ht="9.75" customHeight="1">
      <c r="A16" s="705"/>
      <c r="B16" s="706"/>
      <c r="C16" s="314" t="s">
        <v>51</v>
      </c>
      <c r="D16" s="188">
        <f aca="true" t="shared" si="3" ref="D16:I16">SUM(D12:D15)</f>
        <v>15886</v>
      </c>
      <c r="E16" s="188">
        <f t="shared" si="3"/>
        <v>14127.4198</v>
      </c>
      <c r="F16" s="188">
        <f t="shared" si="3"/>
        <v>9291</v>
      </c>
      <c r="G16" s="188">
        <f t="shared" si="3"/>
        <v>8262.4863</v>
      </c>
      <c r="H16" s="188">
        <f t="shared" si="3"/>
        <v>20100</v>
      </c>
      <c r="I16" s="188">
        <f t="shared" si="3"/>
        <v>17874.929999999997</v>
      </c>
      <c r="J16" s="188">
        <f t="shared" si="2"/>
        <v>45277</v>
      </c>
      <c r="K16" s="188">
        <f t="shared" si="2"/>
        <v>40264.8361</v>
      </c>
    </row>
    <row r="17" spans="1:11" s="309" customFormat="1" ht="9.75" customHeight="1">
      <c r="A17" s="707"/>
      <c r="B17" s="708"/>
      <c r="C17" s="518" t="s">
        <v>295</v>
      </c>
      <c r="D17" s="344">
        <f aca="true" t="shared" si="4" ref="D17:I17">D11+D16</f>
        <v>30789</v>
      </c>
      <c r="E17" s="344">
        <f t="shared" si="4"/>
        <v>26725.379800000002</v>
      </c>
      <c r="F17" s="344">
        <f t="shared" si="4"/>
        <v>16500</v>
      </c>
      <c r="G17" s="344">
        <f t="shared" si="4"/>
        <v>14356.974900000001</v>
      </c>
      <c r="H17" s="344">
        <f t="shared" si="4"/>
        <v>23750</v>
      </c>
      <c r="I17" s="344">
        <f t="shared" si="4"/>
        <v>20960.639999999996</v>
      </c>
      <c r="J17" s="344">
        <f>J11+J16</f>
        <v>71039</v>
      </c>
      <c r="K17" s="344">
        <f>K11+K16</f>
        <v>62042.994699999996</v>
      </c>
    </row>
    <row r="18" spans="1:11" s="309" customFormat="1" ht="9.75" customHeight="1">
      <c r="A18" s="721" t="s">
        <v>53</v>
      </c>
      <c r="B18" s="721" t="s">
        <v>54</v>
      </c>
      <c r="C18" s="313" t="s">
        <v>43</v>
      </c>
      <c r="D18" s="85">
        <v>3500</v>
      </c>
      <c r="E18" s="85">
        <f>D18*0.8454</f>
        <v>2958.9</v>
      </c>
      <c r="F18" s="85">
        <v>1250</v>
      </c>
      <c r="G18" s="85">
        <f>F18*0.8454</f>
        <v>1056.75</v>
      </c>
      <c r="H18" s="85">
        <v>1900</v>
      </c>
      <c r="I18" s="85">
        <f>H18*0.8454</f>
        <v>1606.26</v>
      </c>
      <c r="J18" s="85">
        <f aca="true" t="shared" si="5" ref="J18:K20">D18+F18+H18</f>
        <v>6650</v>
      </c>
      <c r="K18" s="85">
        <f t="shared" si="5"/>
        <v>5621.91</v>
      </c>
    </row>
    <row r="19" spans="1:11" s="309" customFormat="1" ht="9.75" customHeight="1">
      <c r="A19" s="722"/>
      <c r="B19" s="722"/>
      <c r="C19" s="313" t="s">
        <v>44</v>
      </c>
      <c r="D19" s="85">
        <v>800</v>
      </c>
      <c r="E19" s="85">
        <f>D19*0.8454</f>
        <v>676.32</v>
      </c>
      <c r="F19" s="85">
        <v>0</v>
      </c>
      <c r="G19" s="85">
        <f>F19*0.8454</f>
        <v>0</v>
      </c>
      <c r="H19" s="85">
        <v>0</v>
      </c>
      <c r="I19" s="85">
        <f>H19*0.8454</f>
        <v>0</v>
      </c>
      <c r="J19" s="85">
        <f t="shared" si="5"/>
        <v>800</v>
      </c>
      <c r="K19" s="85">
        <f t="shared" si="5"/>
        <v>676.32</v>
      </c>
    </row>
    <row r="20" spans="1:11" s="309" customFormat="1" ht="9.75" customHeight="1">
      <c r="A20" s="722"/>
      <c r="B20" s="722"/>
      <c r="C20" s="313" t="s">
        <v>45</v>
      </c>
      <c r="D20" s="85">
        <v>200</v>
      </c>
      <c r="E20" s="85">
        <f>D20*0.8454</f>
        <v>169.08</v>
      </c>
      <c r="F20" s="85">
        <v>0</v>
      </c>
      <c r="G20" s="85">
        <f>F20*0.8454</f>
        <v>0</v>
      </c>
      <c r="H20" s="85">
        <v>100</v>
      </c>
      <c r="I20" s="85">
        <f>H20*0.8454</f>
        <v>84.54</v>
      </c>
      <c r="J20" s="85">
        <f t="shared" si="5"/>
        <v>300</v>
      </c>
      <c r="K20" s="85">
        <f t="shared" si="5"/>
        <v>253.62</v>
      </c>
    </row>
    <row r="21" spans="1:11" s="309" customFormat="1" ht="9.75" customHeight="1">
      <c r="A21" s="722"/>
      <c r="B21" s="722"/>
      <c r="C21" s="314" t="s">
        <v>46</v>
      </c>
      <c r="D21" s="188">
        <f aca="true" t="shared" si="6" ref="D21:K21">SUM(D18:D20)</f>
        <v>4500</v>
      </c>
      <c r="E21" s="188">
        <f t="shared" si="6"/>
        <v>3804.3</v>
      </c>
      <c r="F21" s="188">
        <f t="shared" si="6"/>
        <v>1250</v>
      </c>
      <c r="G21" s="188">
        <f t="shared" si="6"/>
        <v>1056.75</v>
      </c>
      <c r="H21" s="188">
        <f t="shared" si="6"/>
        <v>2000</v>
      </c>
      <c r="I21" s="188">
        <f t="shared" si="6"/>
        <v>1690.8</v>
      </c>
      <c r="J21" s="188">
        <f t="shared" si="6"/>
        <v>7750</v>
      </c>
      <c r="K21" s="188">
        <f t="shared" si="6"/>
        <v>6551.849999999999</v>
      </c>
    </row>
    <row r="22" spans="1:11" s="309" customFormat="1" ht="9.75" customHeight="1">
      <c r="A22" s="722"/>
      <c r="B22" s="722"/>
      <c r="C22" s="313" t="s">
        <v>47</v>
      </c>
      <c r="D22" s="85">
        <v>1900</v>
      </c>
      <c r="E22" s="85">
        <f>D22*0.8893</f>
        <v>1689.67</v>
      </c>
      <c r="F22" s="85">
        <v>1470</v>
      </c>
      <c r="G22" s="85">
        <f>F22*0.8893</f>
        <v>1307.271</v>
      </c>
      <c r="H22" s="85">
        <v>2795</v>
      </c>
      <c r="I22" s="85">
        <f>H22*0.8893</f>
        <v>2485.5935</v>
      </c>
      <c r="J22" s="85">
        <f aca="true" t="shared" si="7" ref="J22:K25">D22+F22+H22</f>
        <v>6165</v>
      </c>
      <c r="K22" s="85">
        <f t="shared" si="7"/>
        <v>5482.5345</v>
      </c>
    </row>
    <row r="23" spans="1:11" s="309" customFormat="1" ht="9.75" customHeight="1">
      <c r="A23" s="722"/>
      <c r="B23" s="722"/>
      <c r="C23" s="313" t="s">
        <v>48</v>
      </c>
      <c r="D23" s="85">
        <v>200</v>
      </c>
      <c r="E23" s="85">
        <f>D23*0.8893</f>
        <v>177.85999999999999</v>
      </c>
      <c r="F23" s="85">
        <v>150</v>
      </c>
      <c r="G23" s="85">
        <f>F23*0.8893</f>
        <v>133.395</v>
      </c>
      <c r="H23" s="85">
        <v>1000</v>
      </c>
      <c r="I23" s="85">
        <f>H23*0.8893</f>
        <v>889.3</v>
      </c>
      <c r="J23" s="85">
        <f t="shared" si="7"/>
        <v>1350</v>
      </c>
      <c r="K23" s="85">
        <f t="shared" si="7"/>
        <v>1200.5549999999998</v>
      </c>
    </row>
    <row r="24" spans="1:11" s="309" customFormat="1" ht="9.75" customHeight="1">
      <c r="A24" s="722"/>
      <c r="B24" s="722"/>
      <c r="C24" s="313" t="s">
        <v>50</v>
      </c>
      <c r="D24" s="85">
        <v>50</v>
      </c>
      <c r="E24" s="85">
        <f>D24*0.8893</f>
        <v>44.464999999999996</v>
      </c>
      <c r="F24" s="85">
        <v>50</v>
      </c>
      <c r="G24" s="85">
        <f>F24*0.8893</f>
        <v>44.464999999999996</v>
      </c>
      <c r="H24" s="85">
        <v>80</v>
      </c>
      <c r="I24" s="85">
        <f>H24*0.8893</f>
        <v>71.144</v>
      </c>
      <c r="J24" s="85">
        <f t="shared" si="7"/>
        <v>180</v>
      </c>
      <c r="K24" s="85">
        <f t="shared" si="7"/>
        <v>160.074</v>
      </c>
    </row>
    <row r="25" spans="1:11" s="309" customFormat="1" ht="9.75" customHeight="1">
      <c r="A25" s="722"/>
      <c r="B25" s="722"/>
      <c r="C25" s="313" t="s">
        <v>49</v>
      </c>
      <c r="D25" s="85">
        <v>50</v>
      </c>
      <c r="E25" s="85">
        <f>D25*0.8893</f>
        <v>44.464999999999996</v>
      </c>
      <c r="F25" s="85">
        <v>100</v>
      </c>
      <c r="G25" s="85">
        <f>F25*0.8893</f>
        <v>88.92999999999999</v>
      </c>
      <c r="H25" s="85">
        <v>125</v>
      </c>
      <c r="I25" s="85">
        <f>H25*0.8893</f>
        <v>111.1625</v>
      </c>
      <c r="J25" s="85">
        <f t="shared" si="7"/>
        <v>275</v>
      </c>
      <c r="K25" s="85">
        <f t="shared" si="7"/>
        <v>244.55749999999998</v>
      </c>
    </row>
    <row r="26" spans="1:11" s="309" customFormat="1" ht="9.75" customHeight="1">
      <c r="A26" s="722"/>
      <c r="B26" s="722"/>
      <c r="C26" s="314" t="s">
        <v>51</v>
      </c>
      <c r="D26" s="188">
        <f aca="true" t="shared" si="8" ref="D26:K26">SUM(D22:D25)</f>
        <v>2200</v>
      </c>
      <c r="E26" s="188">
        <f t="shared" si="8"/>
        <v>1956.4599999999998</v>
      </c>
      <c r="F26" s="188">
        <f t="shared" si="8"/>
        <v>1770</v>
      </c>
      <c r="G26" s="188">
        <f t="shared" si="8"/>
        <v>1574.061</v>
      </c>
      <c r="H26" s="188">
        <f t="shared" si="8"/>
        <v>4000</v>
      </c>
      <c r="I26" s="188">
        <f t="shared" si="8"/>
        <v>3557.2000000000003</v>
      </c>
      <c r="J26" s="188">
        <f t="shared" si="8"/>
        <v>7970</v>
      </c>
      <c r="K26" s="188">
        <f t="shared" si="8"/>
        <v>7087.721</v>
      </c>
    </row>
    <row r="27" spans="1:11" s="309" customFormat="1" ht="9.75" customHeight="1">
      <c r="A27" s="722"/>
      <c r="B27" s="723"/>
      <c r="C27" s="518" t="s">
        <v>295</v>
      </c>
      <c r="D27" s="344">
        <f aca="true" t="shared" si="9" ref="D27:I27">D21+D26</f>
        <v>6700</v>
      </c>
      <c r="E27" s="344">
        <f t="shared" si="9"/>
        <v>5760.76</v>
      </c>
      <c r="F27" s="344">
        <f t="shared" si="9"/>
        <v>3020</v>
      </c>
      <c r="G27" s="344">
        <f t="shared" si="9"/>
        <v>2630.8109999999997</v>
      </c>
      <c r="H27" s="344">
        <f t="shared" si="9"/>
        <v>6000</v>
      </c>
      <c r="I27" s="344">
        <f t="shared" si="9"/>
        <v>5248</v>
      </c>
      <c r="J27" s="344">
        <f>J21+J26</f>
        <v>15720</v>
      </c>
      <c r="K27" s="344">
        <f>K21+K26</f>
        <v>13639.571</v>
      </c>
    </row>
    <row r="28" spans="1:11" s="309" customFormat="1" ht="9.75" customHeight="1">
      <c r="A28" s="722"/>
      <c r="B28" s="721" t="s">
        <v>55</v>
      </c>
      <c r="C28" s="313" t="s">
        <v>43</v>
      </c>
      <c r="D28" s="85">
        <v>500</v>
      </c>
      <c r="E28" s="85">
        <f>D28*0.8454</f>
        <v>422.70000000000005</v>
      </c>
      <c r="F28" s="85">
        <v>89</v>
      </c>
      <c r="G28" s="85">
        <f>F28*0.8454</f>
        <v>75.2406</v>
      </c>
      <c r="H28" s="85">
        <v>200</v>
      </c>
      <c r="I28" s="85">
        <f>H28*0.8454</f>
        <v>169.08</v>
      </c>
      <c r="J28" s="85">
        <f aca="true" t="shared" si="10" ref="J28:K30">D28+F28+H28</f>
        <v>789</v>
      </c>
      <c r="K28" s="85">
        <f t="shared" si="10"/>
        <v>667.0206000000001</v>
      </c>
    </row>
    <row r="29" spans="1:11" s="309" customFormat="1" ht="9.75" customHeight="1">
      <c r="A29" s="722"/>
      <c r="B29" s="722"/>
      <c r="C29" s="313" t="s">
        <v>44</v>
      </c>
      <c r="D29" s="85">
        <v>0</v>
      </c>
      <c r="E29" s="85">
        <f>D29*0.8454</f>
        <v>0</v>
      </c>
      <c r="F29" s="85">
        <v>0</v>
      </c>
      <c r="G29" s="85">
        <f>F29*0.8454</f>
        <v>0</v>
      </c>
      <c r="H29" s="85">
        <v>0</v>
      </c>
      <c r="I29" s="85">
        <f>H29*0.8454</f>
        <v>0</v>
      </c>
      <c r="J29" s="85">
        <f t="shared" si="10"/>
        <v>0</v>
      </c>
      <c r="K29" s="85">
        <f t="shared" si="10"/>
        <v>0</v>
      </c>
    </row>
    <row r="30" spans="1:11" s="309" customFormat="1" ht="9.75" customHeight="1">
      <c r="A30" s="722"/>
      <c r="B30" s="722"/>
      <c r="C30" s="313" t="s">
        <v>45</v>
      </c>
      <c r="D30" s="85">
        <v>0</v>
      </c>
      <c r="E30" s="85">
        <f>D30*0.8454</f>
        <v>0</v>
      </c>
      <c r="F30" s="85">
        <v>0</v>
      </c>
      <c r="G30" s="85">
        <f>F30*0.8454</f>
        <v>0</v>
      </c>
      <c r="H30" s="85">
        <v>0</v>
      </c>
      <c r="I30" s="85">
        <f>H30*0.8454</f>
        <v>0</v>
      </c>
      <c r="J30" s="85">
        <f t="shared" si="10"/>
        <v>0</v>
      </c>
      <c r="K30" s="85">
        <f t="shared" si="10"/>
        <v>0</v>
      </c>
    </row>
    <row r="31" spans="1:11" s="309" customFormat="1" ht="9.75" customHeight="1">
      <c r="A31" s="722"/>
      <c r="B31" s="722"/>
      <c r="C31" s="314" t="s">
        <v>46</v>
      </c>
      <c r="D31" s="188">
        <f aca="true" t="shared" si="11" ref="D31:K31">SUM(D28:D30)</f>
        <v>500</v>
      </c>
      <c r="E31" s="188">
        <f t="shared" si="11"/>
        <v>422.70000000000005</v>
      </c>
      <c r="F31" s="188">
        <f t="shared" si="11"/>
        <v>89</v>
      </c>
      <c r="G31" s="188">
        <f t="shared" si="11"/>
        <v>75.2406</v>
      </c>
      <c r="H31" s="188">
        <f t="shared" si="11"/>
        <v>200</v>
      </c>
      <c r="I31" s="188">
        <f t="shared" si="11"/>
        <v>169.08</v>
      </c>
      <c r="J31" s="188">
        <f t="shared" si="11"/>
        <v>789</v>
      </c>
      <c r="K31" s="188">
        <f t="shared" si="11"/>
        <v>667.0206000000001</v>
      </c>
    </row>
    <row r="32" spans="1:11" s="309" customFormat="1" ht="9.75" customHeight="1">
      <c r="A32" s="722"/>
      <c r="B32" s="722"/>
      <c r="C32" s="313" t="s">
        <v>47</v>
      </c>
      <c r="D32" s="85">
        <v>800</v>
      </c>
      <c r="E32" s="85">
        <f>D32*0.8893</f>
        <v>711.4399999999999</v>
      </c>
      <c r="F32" s="85">
        <v>1429</v>
      </c>
      <c r="G32" s="85">
        <f>F32*0.8893</f>
        <v>1270.8097</v>
      </c>
      <c r="H32" s="85">
        <v>5195</v>
      </c>
      <c r="I32" s="85">
        <f>H32*0.8893</f>
        <v>4619.9135</v>
      </c>
      <c r="J32" s="85">
        <f aca="true" t="shared" si="12" ref="J32:K35">D32+F32+H32</f>
        <v>7424</v>
      </c>
      <c r="K32" s="85">
        <f t="shared" si="12"/>
        <v>6602.163199999999</v>
      </c>
    </row>
    <row r="33" spans="1:11" s="309" customFormat="1" ht="9.75" customHeight="1">
      <c r="A33" s="722"/>
      <c r="B33" s="722"/>
      <c r="C33" s="313" t="s">
        <v>48</v>
      </c>
      <c r="D33" s="85">
        <v>30</v>
      </c>
      <c r="E33" s="85">
        <f>D33*0.8893</f>
        <v>26.679</v>
      </c>
      <c r="F33" s="85">
        <v>140</v>
      </c>
      <c r="G33" s="85">
        <f>F33*0.8893</f>
        <v>124.502</v>
      </c>
      <c r="H33" s="85">
        <v>890</v>
      </c>
      <c r="I33" s="85">
        <f>H33*0.8893</f>
        <v>791.477</v>
      </c>
      <c r="J33" s="85">
        <f t="shared" si="12"/>
        <v>1060</v>
      </c>
      <c r="K33" s="85">
        <f t="shared" si="12"/>
        <v>942.6579999999999</v>
      </c>
    </row>
    <row r="34" spans="1:11" s="309" customFormat="1" ht="9.75" customHeight="1">
      <c r="A34" s="722"/>
      <c r="B34" s="722"/>
      <c r="C34" s="313" t="s">
        <v>50</v>
      </c>
      <c r="D34" s="85">
        <v>0</v>
      </c>
      <c r="E34" s="85">
        <f>D34*0.8893</f>
        <v>0</v>
      </c>
      <c r="F34" s="85">
        <v>20</v>
      </c>
      <c r="G34" s="85">
        <f>F34*0.8893</f>
        <v>17.786</v>
      </c>
      <c r="H34" s="85">
        <v>25</v>
      </c>
      <c r="I34" s="85">
        <f>H34*0.8893</f>
        <v>22.232499999999998</v>
      </c>
      <c r="J34" s="85">
        <f t="shared" si="12"/>
        <v>45</v>
      </c>
      <c r="K34" s="85">
        <f t="shared" si="12"/>
        <v>40.0185</v>
      </c>
    </row>
    <row r="35" spans="1:11" s="309" customFormat="1" ht="9.75" customHeight="1">
      <c r="A35" s="722"/>
      <c r="B35" s="722"/>
      <c r="C35" s="313" t="s">
        <v>49</v>
      </c>
      <c r="D35" s="85">
        <v>170</v>
      </c>
      <c r="E35" s="85">
        <f>D35*0.8893</f>
        <v>151.18099999999998</v>
      </c>
      <c r="F35" s="85">
        <v>200</v>
      </c>
      <c r="G35" s="85">
        <f>F35*0.8893</f>
        <v>177.85999999999999</v>
      </c>
      <c r="H35" s="85">
        <v>80</v>
      </c>
      <c r="I35" s="85">
        <f>H35*0.8893</f>
        <v>71.144</v>
      </c>
      <c r="J35" s="85">
        <f t="shared" si="12"/>
        <v>450</v>
      </c>
      <c r="K35" s="85">
        <f t="shared" si="12"/>
        <v>400.18499999999995</v>
      </c>
    </row>
    <row r="36" spans="1:11" s="309" customFormat="1" ht="9.75" customHeight="1">
      <c r="A36" s="722"/>
      <c r="B36" s="722"/>
      <c r="C36" s="314" t="s">
        <v>51</v>
      </c>
      <c r="D36" s="188">
        <f aca="true" t="shared" si="13" ref="D36:K36">SUM(D32:D35)</f>
        <v>1000</v>
      </c>
      <c r="E36" s="188">
        <f t="shared" si="13"/>
        <v>889.3</v>
      </c>
      <c r="F36" s="188">
        <f t="shared" si="13"/>
        <v>1789</v>
      </c>
      <c r="G36" s="188">
        <f t="shared" si="13"/>
        <v>1590.9577</v>
      </c>
      <c r="H36" s="188">
        <f t="shared" si="13"/>
        <v>6190</v>
      </c>
      <c r="I36" s="188">
        <f t="shared" si="13"/>
        <v>5504.767</v>
      </c>
      <c r="J36" s="188">
        <f t="shared" si="13"/>
        <v>8979</v>
      </c>
      <c r="K36" s="188">
        <f t="shared" si="13"/>
        <v>7985.024699999998</v>
      </c>
    </row>
    <row r="37" spans="1:11" s="309" customFormat="1" ht="9.75" customHeight="1">
      <c r="A37" s="723"/>
      <c r="B37" s="723"/>
      <c r="C37" s="518" t="s">
        <v>295</v>
      </c>
      <c r="D37" s="344">
        <f>D31+D36</f>
        <v>1500</v>
      </c>
      <c r="E37" s="344">
        <f aca="true" t="shared" si="14" ref="E37:K37">E31+E36</f>
        <v>1312</v>
      </c>
      <c r="F37" s="344">
        <f t="shared" si="14"/>
        <v>1878</v>
      </c>
      <c r="G37" s="344">
        <f t="shared" si="14"/>
        <v>1666.1983</v>
      </c>
      <c r="H37" s="344">
        <f t="shared" si="14"/>
        <v>6390</v>
      </c>
      <c r="I37" s="344">
        <f t="shared" si="14"/>
        <v>5673.847</v>
      </c>
      <c r="J37" s="344">
        <f t="shared" si="14"/>
        <v>9768</v>
      </c>
      <c r="K37" s="344">
        <f t="shared" si="14"/>
        <v>8652.045299999998</v>
      </c>
    </row>
    <row r="38" spans="1:11" s="309" customFormat="1" ht="9.75" customHeight="1">
      <c r="A38" s="700" t="s">
        <v>56</v>
      </c>
      <c r="B38" s="701"/>
      <c r="C38" s="702"/>
      <c r="D38" s="60">
        <f aca="true" t="shared" si="15" ref="D38:K38">D27+D37</f>
        <v>8200</v>
      </c>
      <c r="E38" s="60">
        <f t="shared" si="15"/>
        <v>7072.76</v>
      </c>
      <c r="F38" s="60">
        <f t="shared" si="15"/>
        <v>4898</v>
      </c>
      <c r="G38" s="60">
        <f t="shared" si="15"/>
        <v>4297.0093</v>
      </c>
      <c r="H38" s="60">
        <f t="shared" si="15"/>
        <v>12390</v>
      </c>
      <c r="I38" s="60">
        <f t="shared" si="15"/>
        <v>10921.847</v>
      </c>
      <c r="J38" s="60">
        <f t="shared" si="15"/>
        <v>25488</v>
      </c>
      <c r="K38" s="60">
        <f t="shared" si="15"/>
        <v>22291.616299999998</v>
      </c>
    </row>
    <row r="39" spans="1:11" s="309" customFormat="1" ht="9.75" customHeight="1">
      <c r="A39" s="703" t="s">
        <v>9</v>
      </c>
      <c r="B39" s="704"/>
      <c r="C39" s="313" t="s">
        <v>43</v>
      </c>
      <c r="D39" s="85">
        <f>D8+D18+D28</f>
        <v>16503</v>
      </c>
      <c r="E39" s="85">
        <f aca="true" t="shared" si="16" ref="E39:K41">E8+E18+E28</f>
        <v>13950.6</v>
      </c>
      <c r="F39" s="85">
        <f t="shared" si="16"/>
        <v>8548</v>
      </c>
      <c r="G39" s="85">
        <f t="shared" si="16"/>
        <v>7226.479200000001</v>
      </c>
      <c r="H39" s="85">
        <f t="shared" si="16"/>
        <v>5750</v>
      </c>
      <c r="I39" s="85">
        <f t="shared" si="16"/>
        <v>4861.05</v>
      </c>
      <c r="J39" s="85">
        <f t="shared" si="16"/>
        <v>30801</v>
      </c>
      <c r="K39" s="85">
        <f t="shared" si="16"/>
        <v>26038.1292</v>
      </c>
    </row>
    <row r="40" spans="1:11" s="309" customFormat="1" ht="9.75" customHeight="1">
      <c r="A40" s="705"/>
      <c r="B40" s="706"/>
      <c r="C40" s="313" t="s">
        <v>44</v>
      </c>
      <c r="D40" s="85">
        <f>D9+D19+D29</f>
        <v>2500</v>
      </c>
      <c r="E40" s="85">
        <f t="shared" si="16"/>
        <v>2113.5</v>
      </c>
      <c r="F40" s="85">
        <f t="shared" si="16"/>
        <v>0</v>
      </c>
      <c r="G40" s="85">
        <f t="shared" si="16"/>
        <v>0</v>
      </c>
      <c r="H40" s="85">
        <f t="shared" si="16"/>
        <v>0</v>
      </c>
      <c r="I40" s="85">
        <f t="shared" si="16"/>
        <v>0</v>
      </c>
      <c r="J40" s="85">
        <f>J9+J19+J29</f>
        <v>2500</v>
      </c>
      <c r="K40" s="85">
        <f>K9+K19+K29</f>
        <v>2113.5</v>
      </c>
    </row>
    <row r="41" spans="1:11" s="309" customFormat="1" ht="9.75" customHeight="1">
      <c r="A41" s="705"/>
      <c r="B41" s="706"/>
      <c r="C41" s="313" t="s">
        <v>45</v>
      </c>
      <c r="D41" s="85">
        <f>D10+D20+D30</f>
        <v>900</v>
      </c>
      <c r="E41" s="85">
        <f t="shared" si="16"/>
        <v>760.86</v>
      </c>
      <c r="F41" s="85">
        <f t="shared" si="16"/>
        <v>0</v>
      </c>
      <c r="G41" s="85">
        <f t="shared" si="16"/>
        <v>0</v>
      </c>
      <c r="H41" s="85">
        <f t="shared" si="16"/>
        <v>100</v>
      </c>
      <c r="I41" s="85">
        <f t="shared" si="16"/>
        <v>84.54</v>
      </c>
      <c r="J41" s="85">
        <f>J10+J20+J30</f>
        <v>1000</v>
      </c>
      <c r="K41" s="85">
        <f>K10+K20+K30</f>
        <v>845.4</v>
      </c>
    </row>
    <row r="42" spans="1:11" s="309" customFormat="1" ht="9.75" customHeight="1">
      <c r="A42" s="705"/>
      <c r="B42" s="706"/>
      <c r="C42" s="518" t="s">
        <v>46</v>
      </c>
      <c r="D42" s="344">
        <f aca="true" t="shared" si="17" ref="D42:I42">SUM(D39:D41)</f>
        <v>19903</v>
      </c>
      <c r="E42" s="344">
        <f t="shared" si="17"/>
        <v>16824.96</v>
      </c>
      <c r="F42" s="344">
        <f t="shared" si="17"/>
        <v>8548</v>
      </c>
      <c r="G42" s="344">
        <f t="shared" si="17"/>
        <v>7226.479200000001</v>
      </c>
      <c r="H42" s="344">
        <f t="shared" si="17"/>
        <v>5850</v>
      </c>
      <c r="I42" s="344">
        <f t="shared" si="17"/>
        <v>4945.59</v>
      </c>
      <c r="J42" s="344">
        <f>SUM(J39:J41)</f>
        <v>34301</v>
      </c>
      <c r="K42" s="344">
        <f>SUM(K39:K41)</f>
        <v>28997.0292</v>
      </c>
    </row>
    <row r="43" spans="1:11" s="309" customFormat="1" ht="9.75" customHeight="1">
      <c r="A43" s="705"/>
      <c r="B43" s="706"/>
      <c r="C43" s="313" t="s">
        <v>47</v>
      </c>
      <c r="D43" s="85">
        <f aca="true" t="shared" si="18" ref="D43:K46">D12+D22+D32</f>
        <v>17786</v>
      </c>
      <c r="E43" s="85">
        <f t="shared" si="18"/>
        <v>15817.0898</v>
      </c>
      <c r="F43" s="85">
        <f t="shared" si="18"/>
        <v>11700</v>
      </c>
      <c r="G43" s="85">
        <f t="shared" si="18"/>
        <v>10404.81</v>
      </c>
      <c r="H43" s="85">
        <f t="shared" si="18"/>
        <v>22270</v>
      </c>
      <c r="I43" s="85">
        <f t="shared" si="18"/>
        <v>19804.711</v>
      </c>
      <c r="J43" s="85">
        <f t="shared" si="18"/>
        <v>51756</v>
      </c>
      <c r="K43" s="85">
        <f t="shared" si="18"/>
        <v>46026.610799999995</v>
      </c>
    </row>
    <row r="44" spans="1:11" s="309" customFormat="1" ht="9.75" customHeight="1">
      <c r="A44" s="705"/>
      <c r="B44" s="706"/>
      <c r="C44" s="313" t="s">
        <v>48</v>
      </c>
      <c r="D44" s="85">
        <f t="shared" si="18"/>
        <v>530</v>
      </c>
      <c r="E44" s="85">
        <f t="shared" si="18"/>
        <v>471.32899999999995</v>
      </c>
      <c r="F44" s="85">
        <f t="shared" si="18"/>
        <v>340</v>
      </c>
      <c r="G44" s="85">
        <f t="shared" si="18"/>
        <v>302.362</v>
      </c>
      <c r="H44" s="85">
        <f t="shared" si="18"/>
        <v>7330</v>
      </c>
      <c r="I44" s="85">
        <f t="shared" si="18"/>
        <v>6518.5689999999995</v>
      </c>
      <c r="J44" s="85">
        <f t="shared" si="18"/>
        <v>8200</v>
      </c>
      <c r="K44" s="85">
        <f t="shared" si="18"/>
        <v>7292.259999999998</v>
      </c>
    </row>
    <row r="45" spans="1:11" s="309" customFormat="1" ht="9.75" customHeight="1">
      <c r="A45" s="705"/>
      <c r="B45" s="706"/>
      <c r="C45" s="313" t="s">
        <v>50</v>
      </c>
      <c r="D45" s="85">
        <f t="shared" si="18"/>
        <v>150</v>
      </c>
      <c r="E45" s="85">
        <f t="shared" si="18"/>
        <v>133.39499999999998</v>
      </c>
      <c r="F45" s="85">
        <f t="shared" si="18"/>
        <v>170</v>
      </c>
      <c r="G45" s="85">
        <f t="shared" si="18"/>
        <v>151.18099999999998</v>
      </c>
      <c r="H45" s="85">
        <f t="shared" si="18"/>
        <v>200</v>
      </c>
      <c r="I45" s="85">
        <f t="shared" si="18"/>
        <v>177.85999999999999</v>
      </c>
      <c r="J45" s="85">
        <f t="shared" si="18"/>
        <v>520</v>
      </c>
      <c r="K45" s="85">
        <f t="shared" si="18"/>
        <v>462.436</v>
      </c>
    </row>
    <row r="46" spans="1:11" s="309" customFormat="1" ht="9.75" customHeight="1">
      <c r="A46" s="705"/>
      <c r="B46" s="706"/>
      <c r="C46" s="313" t="s">
        <v>49</v>
      </c>
      <c r="D46" s="85">
        <f t="shared" si="18"/>
        <v>620</v>
      </c>
      <c r="E46" s="85">
        <f t="shared" si="18"/>
        <v>551.366</v>
      </c>
      <c r="F46" s="85">
        <f t="shared" si="18"/>
        <v>640</v>
      </c>
      <c r="G46" s="85">
        <f t="shared" si="18"/>
        <v>569.1519999999999</v>
      </c>
      <c r="H46" s="85">
        <f t="shared" si="18"/>
        <v>490</v>
      </c>
      <c r="I46" s="85">
        <f t="shared" si="18"/>
        <v>435.757</v>
      </c>
      <c r="J46" s="85">
        <f t="shared" si="18"/>
        <v>1750</v>
      </c>
      <c r="K46" s="85">
        <f t="shared" si="18"/>
        <v>1556.2749999999999</v>
      </c>
    </row>
    <row r="47" spans="1:11" s="309" customFormat="1" ht="9.75" customHeight="1">
      <c r="A47" s="705"/>
      <c r="B47" s="706"/>
      <c r="C47" s="518" t="s">
        <v>51</v>
      </c>
      <c r="D47" s="344">
        <f aca="true" t="shared" si="19" ref="D47:K47">SUM(D43:D46)</f>
        <v>19086</v>
      </c>
      <c r="E47" s="344">
        <f t="shared" si="19"/>
        <v>16973.179799999998</v>
      </c>
      <c r="F47" s="344">
        <f t="shared" si="19"/>
        <v>12850</v>
      </c>
      <c r="G47" s="344">
        <f t="shared" si="19"/>
        <v>11427.505</v>
      </c>
      <c r="H47" s="344">
        <f t="shared" si="19"/>
        <v>30290</v>
      </c>
      <c r="I47" s="344">
        <f t="shared" si="19"/>
        <v>26936.897</v>
      </c>
      <c r="J47" s="344">
        <f t="shared" si="19"/>
        <v>62226</v>
      </c>
      <c r="K47" s="344">
        <f t="shared" si="19"/>
        <v>55337.58179999999</v>
      </c>
    </row>
    <row r="48" spans="1:11" s="309" customFormat="1" ht="9.75" customHeight="1">
      <c r="A48" s="707"/>
      <c r="B48" s="708"/>
      <c r="C48" s="484" t="s">
        <v>9</v>
      </c>
      <c r="D48" s="60">
        <f aca="true" t="shared" si="20" ref="D48:K48">D42+D47</f>
        <v>38989</v>
      </c>
      <c r="E48" s="60">
        <f t="shared" si="20"/>
        <v>33798.1398</v>
      </c>
      <c r="F48" s="60">
        <f t="shared" si="20"/>
        <v>21398</v>
      </c>
      <c r="G48" s="60">
        <f t="shared" si="20"/>
        <v>18653.9842</v>
      </c>
      <c r="H48" s="60">
        <f t="shared" si="20"/>
        <v>36140</v>
      </c>
      <c r="I48" s="60">
        <f t="shared" si="20"/>
        <v>31882.487</v>
      </c>
      <c r="J48" s="60">
        <f t="shared" si="20"/>
        <v>96527</v>
      </c>
      <c r="K48" s="60">
        <f t="shared" si="20"/>
        <v>84334.61099999999</v>
      </c>
    </row>
    <row r="49" spans="1:11" s="483" customFormat="1" ht="9.75" customHeight="1">
      <c r="A49" s="482"/>
      <c r="B49" s="482"/>
      <c r="C49" s="485"/>
      <c r="D49" s="224"/>
      <c r="E49" s="224"/>
      <c r="F49" s="224"/>
      <c r="G49" s="224"/>
      <c r="H49" s="224"/>
      <c r="I49" s="224"/>
      <c r="J49" s="224"/>
      <c r="K49" s="224"/>
    </row>
    <row r="50" spans="1:11" s="483" customFormat="1" ht="9.75" customHeight="1">
      <c r="A50" s="482"/>
      <c r="B50" s="482"/>
      <c r="C50" s="485"/>
      <c r="D50" s="224"/>
      <c r="E50" s="224"/>
      <c r="F50" s="224"/>
      <c r="G50" s="224"/>
      <c r="H50" s="224"/>
      <c r="I50" s="224"/>
      <c r="J50" s="224"/>
      <c r="K50" s="224"/>
    </row>
    <row r="51" spans="1:3" s="300" customFormat="1" ht="10.5" customHeight="1">
      <c r="A51" s="731" t="s">
        <v>22</v>
      </c>
      <c r="B51" s="731"/>
      <c r="C51" s="731"/>
    </row>
    <row r="52" spans="1:3" s="300" customFormat="1" ht="10.5" customHeight="1">
      <c r="A52" s="746" t="s">
        <v>65</v>
      </c>
      <c r="B52" s="746"/>
      <c r="C52" s="746"/>
    </row>
    <row r="53" spans="1:9" s="300" customFormat="1" ht="10.5" customHeight="1">
      <c r="A53" s="732" t="s">
        <v>475</v>
      </c>
      <c r="B53" s="732"/>
      <c r="C53" s="732"/>
      <c r="D53" s="732"/>
      <c r="E53" s="732"/>
      <c r="F53" s="732"/>
      <c r="G53" s="732"/>
      <c r="H53" s="732"/>
      <c r="I53" s="732"/>
    </row>
    <row r="54" spans="3:9" s="300" customFormat="1" ht="10.5" customHeight="1">
      <c r="C54" s="301"/>
      <c r="D54" s="301"/>
      <c r="E54" s="301"/>
      <c r="F54" s="301"/>
      <c r="G54" s="301"/>
      <c r="H54" s="733" t="s">
        <v>66</v>
      </c>
      <c r="I54" s="733"/>
    </row>
    <row r="55" spans="1:9" s="300" customFormat="1" ht="10.5" customHeight="1">
      <c r="A55" s="734" t="s">
        <v>37</v>
      </c>
      <c r="B55" s="735"/>
      <c r="C55" s="740" t="s">
        <v>38</v>
      </c>
      <c r="D55" s="743" t="s">
        <v>39</v>
      </c>
      <c r="E55" s="744"/>
      <c r="F55" s="744"/>
      <c r="G55" s="744"/>
      <c r="H55" s="744"/>
      <c r="I55" s="745"/>
    </row>
    <row r="56" spans="1:9" s="300" customFormat="1" ht="10.5" customHeight="1">
      <c r="A56" s="736"/>
      <c r="B56" s="737"/>
      <c r="C56" s="741"/>
      <c r="D56" s="653" t="s">
        <v>67</v>
      </c>
      <c r="E56" s="654"/>
      <c r="F56" s="653" t="s">
        <v>68</v>
      </c>
      <c r="G56" s="654"/>
      <c r="H56" s="653" t="s">
        <v>69</v>
      </c>
      <c r="I56" s="654"/>
    </row>
    <row r="57" spans="1:9" s="300" customFormat="1" ht="10.5" customHeight="1">
      <c r="A57" s="738"/>
      <c r="B57" s="739"/>
      <c r="C57" s="742"/>
      <c r="D57" s="302" t="s">
        <v>40</v>
      </c>
      <c r="E57" s="302" t="s">
        <v>41</v>
      </c>
      <c r="F57" s="302" t="s">
        <v>40</v>
      </c>
      <c r="G57" s="302" t="s">
        <v>41</v>
      </c>
      <c r="H57" s="302" t="s">
        <v>40</v>
      </c>
      <c r="I57" s="302" t="s">
        <v>41</v>
      </c>
    </row>
    <row r="58" spans="1:9" s="300" customFormat="1" ht="10.5" customHeight="1">
      <c r="A58" s="725" t="s">
        <v>52</v>
      </c>
      <c r="B58" s="726"/>
      <c r="C58" s="303" t="s">
        <v>43</v>
      </c>
      <c r="D58" s="333">
        <v>2702</v>
      </c>
      <c r="E58" s="333">
        <v>2373</v>
      </c>
      <c r="F58" s="333">
        <v>32</v>
      </c>
      <c r="G58" s="333">
        <v>25</v>
      </c>
      <c r="H58" s="304">
        <f>D58+F58</f>
        <v>2734</v>
      </c>
      <c r="I58" s="304">
        <f>E58+G58</f>
        <v>2398</v>
      </c>
    </row>
    <row r="59" spans="1:9" s="300" customFormat="1" ht="10.5" customHeight="1">
      <c r="A59" s="727"/>
      <c r="B59" s="728"/>
      <c r="C59" s="303" t="s">
        <v>44</v>
      </c>
      <c r="D59" s="333">
        <v>1270</v>
      </c>
      <c r="E59" s="333">
        <v>1063</v>
      </c>
      <c r="F59" s="334">
        <v>1594</v>
      </c>
      <c r="G59" s="334">
        <v>1321</v>
      </c>
      <c r="H59" s="304">
        <f aca="true" t="shared" si="21" ref="H59:H65">D59+F59</f>
        <v>2864</v>
      </c>
      <c r="I59" s="304">
        <f>E59+G59</f>
        <v>2384</v>
      </c>
    </row>
    <row r="60" spans="1:9" s="300" customFormat="1" ht="10.5" customHeight="1">
      <c r="A60" s="727"/>
      <c r="B60" s="728"/>
      <c r="C60" s="303" t="s">
        <v>45</v>
      </c>
      <c r="D60" s="333">
        <v>2822</v>
      </c>
      <c r="E60" s="333">
        <v>2368</v>
      </c>
      <c r="F60" s="334">
        <v>6949</v>
      </c>
      <c r="G60" s="334">
        <v>5807</v>
      </c>
      <c r="H60" s="304">
        <f t="shared" si="21"/>
        <v>9771</v>
      </c>
      <c r="I60" s="304">
        <f>E60+G60</f>
        <v>8175</v>
      </c>
    </row>
    <row r="61" spans="1:9" s="300" customFormat="1" ht="10.5" customHeight="1">
      <c r="A61" s="727"/>
      <c r="B61" s="728"/>
      <c r="C61" s="5" t="s">
        <v>46</v>
      </c>
      <c r="D61" s="335">
        <f>D58+D59+D60</f>
        <v>6794</v>
      </c>
      <c r="E61" s="335">
        <f>E58+E59+E60</f>
        <v>5804</v>
      </c>
      <c r="F61" s="335">
        <f>F58+F59+F60</f>
        <v>8575</v>
      </c>
      <c r="G61" s="335">
        <f>G58+G59+G60</f>
        <v>7153</v>
      </c>
      <c r="H61" s="305">
        <f>SUM(H58:H60)</f>
        <v>15369</v>
      </c>
      <c r="I61" s="305">
        <f>SUM(I58:I60)</f>
        <v>12957</v>
      </c>
    </row>
    <row r="62" spans="1:9" s="300" customFormat="1" ht="10.5" customHeight="1">
      <c r="A62" s="727"/>
      <c r="B62" s="728"/>
      <c r="C62" s="303" t="s">
        <v>47</v>
      </c>
      <c r="D62" s="334">
        <v>17353</v>
      </c>
      <c r="E62" s="333">
        <v>15088</v>
      </c>
      <c r="F62" s="334">
        <v>12851</v>
      </c>
      <c r="G62" s="334">
        <v>11094</v>
      </c>
      <c r="H62" s="304">
        <f t="shared" si="21"/>
        <v>30204</v>
      </c>
      <c r="I62" s="304">
        <f>E62+G62</f>
        <v>26182</v>
      </c>
    </row>
    <row r="63" spans="1:9" s="300" customFormat="1" ht="10.5" customHeight="1">
      <c r="A63" s="727"/>
      <c r="B63" s="728"/>
      <c r="C63" s="303" t="s">
        <v>48</v>
      </c>
      <c r="D63" s="333">
        <v>2158</v>
      </c>
      <c r="E63" s="333">
        <v>1830</v>
      </c>
      <c r="F63" s="334">
        <v>4455</v>
      </c>
      <c r="G63" s="334">
        <v>3822</v>
      </c>
      <c r="H63" s="304">
        <f t="shared" si="21"/>
        <v>6613</v>
      </c>
      <c r="I63" s="304">
        <f>E63+G63</f>
        <v>5652</v>
      </c>
    </row>
    <row r="64" spans="1:9" s="300" customFormat="1" ht="10.5" customHeight="1">
      <c r="A64" s="727"/>
      <c r="B64" s="728"/>
      <c r="C64" s="303" t="s">
        <v>50</v>
      </c>
      <c r="D64" s="333">
        <v>233</v>
      </c>
      <c r="E64" s="333">
        <v>197</v>
      </c>
      <c r="F64" s="334">
        <v>88</v>
      </c>
      <c r="G64" s="334">
        <v>74.5</v>
      </c>
      <c r="H64" s="304">
        <f t="shared" si="21"/>
        <v>321</v>
      </c>
      <c r="I64" s="304">
        <f>E64+G64</f>
        <v>271.5</v>
      </c>
    </row>
    <row r="65" spans="1:9" s="300" customFormat="1" ht="10.5" customHeight="1">
      <c r="A65" s="727"/>
      <c r="B65" s="728"/>
      <c r="C65" s="303" t="s">
        <v>49</v>
      </c>
      <c r="D65" s="333">
        <v>327</v>
      </c>
      <c r="E65" s="333">
        <v>276.5</v>
      </c>
      <c r="F65" s="334">
        <v>965</v>
      </c>
      <c r="G65" s="334">
        <v>812</v>
      </c>
      <c r="H65" s="304">
        <f t="shared" si="21"/>
        <v>1292</v>
      </c>
      <c r="I65" s="304">
        <f>E65+G65</f>
        <v>1088.5</v>
      </c>
    </row>
    <row r="66" spans="1:9" s="300" customFormat="1" ht="10.5" customHeight="1">
      <c r="A66" s="727"/>
      <c r="B66" s="728"/>
      <c r="C66" s="5" t="s">
        <v>51</v>
      </c>
      <c r="D66" s="335">
        <v>20071</v>
      </c>
      <c r="E66" s="335">
        <v>17392</v>
      </c>
      <c r="F66" s="335">
        <v>18359</v>
      </c>
      <c r="G66" s="335">
        <v>15803</v>
      </c>
      <c r="H66" s="305">
        <f>SUM(H62:H65)</f>
        <v>38430</v>
      </c>
      <c r="I66" s="305">
        <f>SUM(I62:I65)</f>
        <v>33194</v>
      </c>
    </row>
    <row r="67" spans="1:9" s="300" customFormat="1" ht="10.5" customHeight="1">
      <c r="A67" s="729"/>
      <c r="B67" s="730"/>
      <c r="C67" s="519" t="s">
        <v>295</v>
      </c>
      <c r="D67" s="520">
        <f aca="true" t="shared" si="22" ref="D67:I67">D61+D66</f>
        <v>26865</v>
      </c>
      <c r="E67" s="520">
        <f t="shared" si="22"/>
        <v>23196</v>
      </c>
      <c r="F67" s="520">
        <f t="shared" si="22"/>
        <v>26934</v>
      </c>
      <c r="G67" s="520">
        <f t="shared" si="22"/>
        <v>22956</v>
      </c>
      <c r="H67" s="497">
        <f t="shared" si="22"/>
        <v>53799</v>
      </c>
      <c r="I67" s="497">
        <f t="shared" si="22"/>
        <v>46151</v>
      </c>
    </row>
    <row r="68" spans="1:9" s="300" customFormat="1" ht="10.5" customHeight="1">
      <c r="A68" s="662" t="s">
        <v>53</v>
      </c>
      <c r="B68" s="662" t="s">
        <v>54</v>
      </c>
      <c r="C68" s="303" t="s">
        <v>43</v>
      </c>
      <c r="D68" s="333">
        <v>570</v>
      </c>
      <c r="E68" s="333">
        <v>476</v>
      </c>
      <c r="F68" s="333">
        <v>291</v>
      </c>
      <c r="G68" s="333">
        <v>245</v>
      </c>
      <c r="H68" s="304">
        <f aca="true" t="shared" si="23" ref="H68:I70">D68+F68</f>
        <v>861</v>
      </c>
      <c r="I68" s="304">
        <f t="shared" si="23"/>
        <v>721</v>
      </c>
    </row>
    <row r="69" spans="1:9" s="300" customFormat="1" ht="10.5" customHeight="1">
      <c r="A69" s="663"/>
      <c r="B69" s="663"/>
      <c r="C69" s="303" t="s">
        <v>44</v>
      </c>
      <c r="D69" s="333">
        <v>324</v>
      </c>
      <c r="E69" s="333">
        <v>269</v>
      </c>
      <c r="F69" s="333">
        <v>131</v>
      </c>
      <c r="G69" s="333">
        <v>110</v>
      </c>
      <c r="H69" s="304">
        <f t="shared" si="23"/>
        <v>455</v>
      </c>
      <c r="I69" s="304">
        <f t="shared" si="23"/>
        <v>379</v>
      </c>
    </row>
    <row r="70" spans="1:9" s="300" customFormat="1" ht="10.5" customHeight="1">
      <c r="A70" s="663"/>
      <c r="B70" s="663"/>
      <c r="C70" s="303" t="s">
        <v>45</v>
      </c>
      <c r="D70" s="333">
        <v>756</v>
      </c>
      <c r="E70" s="333">
        <v>629</v>
      </c>
      <c r="F70" s="333">
        <v>306</v>
      </c>
      <c r="G70" s="333">
        <v>256</v>
      </c>
      <c r="H70" s="304">
        <f t="shared" si="23"/>
        <v>1062</v>
      </c>
      <c r="I70" s="304">
        <f t="shared" si="23"/>
        <v>885</v>
      </c>
    </row>
    <row r="71" spans="1:9" s="300" customFormat="1" ht="10.5" customHeight="1">
      <c r="A71" s="663"/>
      <c r="B71" s="663"/>
      <c r="C71" s="5" t="s">
        <v>46</v>
      </c>
      <c r="D71" s="336">
        <f>D68+D69+D70</f>
        <v>1650</v>
      </c>
      <c r="E71" s="336">
        <f>E68+E69+E70</f>
        <v>1374</v>
      </c>
      <c r="F71" s="336">
        <f>F68+F69+F70</f>
        <v>728</v>
      </c>
      <c r="G71" s="336">
        <f>G68+G69+G70</f>
        <v>611</v>
      </c>
      <c r="H71" s="305">
        <f>SUM(H68:H70)</f>
        <v>2378</v>
      </c>
      <c r="I71" s="305">
        <f>SUM(I68:I70)</f>
        <v>1985</v>
      </c>
    </row>
    <row r="72" spans="1:9" s="300" customFormat="1" ht="10.5" customHeight="1">
      <c r="A72" s="663"/>
      <c r="B72" s="663"/>
      <c r="C72" s="303" t="s">
        <v>47</v>
      </c>
      <c r="D72" s="334">
        <v>2296</v>
      </c>
      <c r="E72" s="333">
        <v>1650</v>
      </c>
      <c r="F72" s="333">
        <v>3672</v>
      </c>
      <c r="G72" s="333">
        <v>3125</v>
      </c>
      <c r="H72" s="304">
        <f aca="true" t="shared" si="24" ref="H72:I75">D72+F72</f>
        <v>5968</v>
      </c>
      <c r="I72" s="304">
        <f t="shared" si="24"/>
        <v>4775</v>
      </c>
    </row>
    <row r="73" spans="1:9" s="300" customFormat="1" ht="10.5" customHeight="1">
      <c r="A73" s="663"/>
      <c r="B73" s="663"/>
      <c r="C73" s="303" t="s">
        <v>48</v>
      </c>
      <c r="D73" s="333">
        <v>799</v>
      </c>
      <c r="E73" s="333">
        <v>525</v>
      </c>
      <c r="F73" s="333">
        <v>2470</v>
      </c>
      <c r="G73" s="333">
        <v>2081</v>
      </c>
      <c r="H73" s="304">
        <f t="shared" si="24"/>
        <v>3269</v>
      </c>
      <c r="I73" s="304">
        <f t="shared" si="24"/>
        <v>2606</v>
      </c>
    </row>
    <row r="74" spans="1:9" s="300" customFormat="1" ht="10.5" customHeight="1">
      <c r="A74" s="663"/>
      <c r="B74" s="663"/>
      <c r="C74" s="303" t="s">
        <v>50</v>
      </c>
      <c r="D74" s="333">
        <v>14</v>
      </c>
      <c r="E74" s="333">
        <v>12</v>
      </c>
      <c r="F74" s="333">
        <v>67</v>
      </c>
      <c r="G74" s="333">
        <v>56</v>
      </c>
      <c r="H74" s="304">
        <f t="shared" si="24"/>
        <v>81</v>
      </c>
      <c r="I74" s="304">
        <f t="shared" si="24"/>
        <v>68</v>
      </c>
    </row>
    <row r="75" spans="1:9" s="300" customFormat="1" ht="10.5" customHeight="1">
      <c r="A75" s="663"/>
      <c r="B75" s="663"/>
      <c r="C75" s="303" t="s">
        <v>49</v>
      </c>
      <c r="D75" s="333">
        <v>51</v>
      </c>
      <c r="E75" s="333">
        <v>28</v>
      </c>
      <c r="F75" s="333">
        <v>468</v>
      </c>
      <c r="G75" s="333">
        <v>393</v>
      </c>
      <c r="H75" s="304">
        <f t="shared" si="24"/>
        <v>519</v>
      </c>
      <c r="I75" s="304">
        <f t="shared" si="24"/>
        <v>421</v>
      </c>
    </row>
    <row r="76" spans="1:9" s="300" customFormat="1" ht="10.5" customHeight="1">
      <c r="A76" s="663"/>
      <c r="B76" s="663"/>
      <c r="C76" s="5" t="s">
        <v>51</v>
      </c>
      <c r="D76" s="336">
        <f>D72+D73+D74+D75</f>
        <v>3160</v>
      </c>
      <c r="E76" s="336">
        <f>E72+E73+E74+E75</f>
        <v>2215</v>
      </c>
      <c r="F76" s="336">
        <f>F72+F73+F74+F75</f>
        <v>6677</v>
      </c>
      <c r="G76" s="336">
        <f>G72+G73+G74+G75</f>
        <v>5655</v>
      </c>
      <c r="H76" s="305">
        <f>SUM(H72:H75)</f>
        <v>9837</v>
      </c>
      <c r="I76" s="305">
        <f>SUM(I72:I75)</f>
        <v>7870</v>
      </c>
    </row>
    <row r="77" spans="1:9" s="300" customFormat="1" ht="10.5" customHeight="1">
      <c r="A77" s="663"/>
      <c r="B77" s="664"/>
      <c r="C77" s="519" t="s">
        <v>295</v>
      </c>
      <c r="D77" s="520">
        <f aca="true" t="shared" si="25" ref="D77:I77">D71+D76</f>
        <v>4810</v>
      </c>
      <c r="E77" s="520">
        <f t="shared" si="25"/>
        <v>3589</v>
      </c>
      <c r="F77" s="520">
        <f t="shared" si="25"/>
        <v>7405</v>
      </c>
      <c r="G77" s="520">
        <f t="shared" si="25"/>
        <v>6266</v>
      </c>
      <c r="H77" s="497">
        <f t="shared" si="25"/>
        <v>12215</v>
      </c>
      <c r="I77" s="497">
        <f t="shared" si="25"/>
        <v>9855</v>
      </c>
    </row>
    <row r="78" spans="1:9" s="300" customFormat="1" ht="10.5" customHeight="1">
      <c r="A78" s="663"/>
      <c r="B78" s="662" t="s">
        <v>55</v>
      </c>
      <c r="C78" s="303" t="s">
        <v>43</v>
      </c>
      <c r="D78" s="333">
        <v>100</v>
      </c>
      <c r="E78" s="333">
        <v>84</v>
      </c>
      <c r="F78" s="333">
        <v>29</v>
      </c>
      <c r="G78" s="333">
        <v>24</v>
      </c>
      <c r="H78" s="304">
        <f aca="true" t="shared" si="26" ref="H78:I80">D78+F78</f>
        <v>129</v>
      </c>
      <c r="I78" s="304">
        <f t="shared" si="26"/>
        <v>108</v>
      </c>
    </row>
    <row r="79" spans="1:9" s="300" customFormat="1" ht="10.5" customHeight="1">
      <c r="A79" s="663"/>
      <c r="B79" s="663"/>
      <c r="C79" s="303" t="s">
        <v>44</v>
      </c>
      <c r="D79" s="333">
        <v>57</v>
      </c>
      <c r="E79" s="333">
        <v>48</v>
      </c>
      <c r="F79" s="333">
        <v>13</v>
      </c>
      <c r="G79" s="333">
        <v>11.5</v>
      </c>
      <c r="H79" s="304">
        <f t="shared" si="26"/>
        <v>70</v>
      </c>
      <c r="I79" s="304">
        <f t="shared" si="26"/>
        <v>59.5</v>
      </c>
    </row>
    <row r="80" spans="1:9" s="300" customFormat="1" ht="10.5" customHeight="1">
      <c r="A80" s="663"/>
      <c r="B80" s="663"/>
      <c r="C80" s="303" t="s">
        <v>45</v>
      </c>
      <c r="D80" s="333">
        <v>133</v>
      </c>
      <c r="E80" s="333">
        <v>110</v>
      </c>
      <c r="F80" s="333">
        <v>30</v>
      </c>
      <c r="G80" s="333">
        <v>25</v>
      </c>
      <c r="H80" s="304">
        <f t="shared" si="26"/>
        <v>163</v>
      </c>
      <c r="I80" s="304">
        <f t="shared" si="26"/>
        <v>135</v>
      </c>
    </row>
    <row r="81" spans="1:9" s="300" customFormat="1" ht="10.5" customHeight="1">
      <c r="A81" s="663"/>
      <c r="B81" s="663"/>
      <c r="C81" s="5" t="s">
        <v>46</v>
      </c>
      <c r="D81" s="336">
        <f>D78+D79+D80</f>
        <v>290</v>
      </c>
      <c r="E81" s="336">
        <f>E78+E79+E80</f>
        <v>242</v>
      </c>
      <c r="F81" s="336">
        <f>F78+F79+F80</f>
        <v>72</v>
      </c>
      <c r="G81" s="336">
        <f>G78+G79+G80</f>
        <v>60.5</v>
      </c>
      <c r="H81" s="305">
        <f>SUM(H78:H80)</f>
        <v>362</v>
      </c>
      <c r="I81" s="305">
        <f>SUM(I78:I80)</f>
        <v>302.5</v>
      </c>
    </row>
    <row r="82" spans="1:9" s="300" customFormat="1" ht="10.5" customHeight="1">
      <c r="A82" s="663"/>
      <c r="B82" s="663"/>
      <c r="C82" s="303" t="s">
        <v>47</v>
      </c>
      <c r="D82" s="333">
        <v>1489</v>
      </c>
      <c r="E82" s="333">
        <v>1071</v>
      </c>
      <c r="F82" s="333">
        <v>1809</v>
      </c>
      <c r="G82" s="333">
        <v>1539</v>
      </c>
      <c r="H82" s="304">
        <f aca="true" t="shared" si="27" ref="H82:I85">D82+F82</f>
        <v>3298</v>
      </c>
      <c r="I82" s="304">
        <f t="shared" si="27"/>
        <v>2610</v>
      </c>
    </row>
    <row r="83" spans="1:9" s="300" customFormat="1" ht="10.5" customHeight="1">
      <c r="A83" s="663"/>
      <c r="B83" s="663"/>
      <c r="C83" s="303" t="s">
        <v>48</v>
      </c>
      <c r="D83" s="333">
        <v>519</v>
      </c>
      <c r="E83" s="333">
        <v>340</v>
      </c>
      <c r="F83" s="333">
        <v>1217</v>
      </c>
      <c r="G83" s="333">
        <v>1025</v>
      </c>
      <c r="H83" s="304">
        <f t="shared" si="27"/>
        <v>1736</v>
      </c>
      <c r="I83" s="304">
        <f t="shared" si="27"/>
        <v>1365</v>
      </c>
    </row>
    <row r="84" spans="1:9" s="300" customFormat="1" ht="10.5" customHeight="1">
      <c r="A84" s="663"/>
      <c r="B84" s="663"/>
      <c r="C84" s="303" t="s">
        <v>50</v>
      </c>
      <c r="D84" s="333">
        <v>9</v>
      </c>
      <c r="E84" s="333">
        <v>8</v>
      </c>
      <c r="F84" s="333">
        <v>33</v>
      </c>
      <c r="G84" s="333">
        <v>28</v>
      </c>
      <c r="H84" s="304">
        <f t="shared" si="27"/>
        <v>42</v>
      </c>
      <c r="I84" s="304">
        <f t="shared" si="27"/>
        <v>36</v>
      </c>
    </row>
    <row r="85" spans="1:9" s="300" customFormat="1" ht="10.5" customHeight="1">
      <c r="A85" s="663"/>
      <c r="B85" s="663"/>
      <c r="C85" s="303" t="s">
        <v>49</v>
      </c>
      <c r="D85" s="333">
        <v>33</v>
      </c>
      <c r="E85" s="333">
        <v>44</v>
      </c>
      <c r="F85" s="333">
        <v>230</v>
      </c>
      <c r="G85" s="333">
        <v>193</v>
      </c>
      <c r="H85" s="304">
        <f t="shared" si="27"/>
        <v>263</v>
      </c>
      <c r="I85" s="304">
        <f t="shared" si="27"/>
        <v>237</v>
      </c>
    </row>
    <row r="86" spans="1:9" s="300" customFormat="1" ht="10.5" customHeight="1">
      <c r="A86" s="663"/>
      <c r="B86" s="663"/>
      <c r="C86" s="5" t="s">
        <v>51</v>
      </c>
      <c r="D86" s="336">
        <f>D82+D83+D84+D85</f>
        <v>2050</v>
      </c>
      <c r="E86" s="336">
        <f>E82+E83+E84+E85</f>
        <v>1463</v>
      </c>
      <c r="F86" s="336">
        <f>F82+F83+F84+F85</f>
        <v>3289</v>
      </c>
      <c r="G86" s="336">
        <f>G82+G83+G84+G85</f>
        <v>2785</v>
      </c>
      <c r="H86" s="305">
        <f>SUM(H82:H85)</f>
        <v>5339</v>
      </c>
      <c r="I86" s="305">
        <f>SUM(I82:I85)</f>
        <v>4248</v>
      </c>
    </row>
    <row r="87" spans="1:9" s="300" customFormat="1" ht="10.5" customHeight="1">
      <c r="A87" s="664"/>
      <c r="B87" s="664"/>
      <c r="C87" s="519" t="s">
        <v>295</v>
      </c>
      <c r="D87" s="520">
        <f aca="true" t="shared" si="28" ref="D87:I87">D81+D86</f>
        <v>2340</v>
      </c>
      <c r="E87" s="520">
        <f t="shared" si="28"/>
        <v>1705</v>
      </c>
      <c r="F87" s="520">
        <f t="shared" si="28"/>
        <v>3361</v>
      </c>
      <c r="G87" s="520">
        <f t="shared" si="28"/>
        <v>2845.5</v>
      </c>
      <c r="H87" s="497">
        <f t="shared" si="28"/>
        <v>5701</v>
      </c>
      <c r="I87" s="497">
        <f t="shared" si="28"/>
        <v>4550.5</v>
      </c>
    </row>
    <row r="88" spans="1:9" s="300" customFormat="1" ht="10.5" customHeight="1">
      <c r="A88" s="653" t="s">
        <v>56</v>
      </c>
      <c r="B88" s="724"/>
      <c r="C88" s="654"/>
      <c r="D88" s="337">
        <f aca="true" t="shared" si="29" ref="D88:I88">D77+D87</f>
        <v>7150</v>
      </c>
      <c r="E88" s="337">
        <f t="shared" si="29"/>
        <v>5294</v>
      </c>
      <c r="F88" s="337">
        <f t="shared" si="29"/>
        <v>10766</v>
      </c>
      <c r="G88" s="337">
        <f t="shared" si="29"/>
        <v>9111.5</v>
      </c>
      <c r="H88" s="61">
        <f t="shared" si="29"/>
        <v>17916</v>
      </c>
      <c r="I88" s="61">
        <f t="shared" si="29"/>
        <v>14405.5</v>
      </c>
    </row>
    <row r="89" spans="1:9" s="300" customFormat="1" ht="10.5" customHeight="1">
      <c r="A89" s="725" t="s">
        <v>404</v>
      </c>
      <c r="B89" s="726"/>
      <c r="C89" s="303" t="s">
        <v>43</v>
      </c>
      <c r="D89" s="333">
        <f aca="true" t="shared" si="30" ref="D89:G91">D58+D68+D78</f>
        <v>3372</v>
      </c>
      <c r="E89" s="333">
        <f t="shared" si="30"/>
        <v>2933</v>
      </c>
      <c r="F89" s="333">
        <f t="shared" si="30"/>
        <v>352</v>
      </c>
      <c r="G89" s="333">
        <f t="shared" si="30"/>
        <v>294</v>
      </c>
      <c r="H89" s="304">
        <f aca="true" t="shared" si="31" ref="H89:I91">H58+H68+H78</f>
        <v>3724</v>
      </c>
      <c r="I89" s="304">
        <f t="shared" si="31"/>
        <v>3227</v>
      </c>
    </row>
    <row r="90" spans="1:9" s="300" customFormat="1" ht="10.5" customHeight="1">
      <c r="A90" s="727"/>
      <c r="B90" s="728"/>
      <c r="C90" s="303" t="s">
        <v>44</v>
      </c>
      <c r="D90" s="333">
        <f t="shared" si="30"/>
        <v>1651</v>
      </c>
      <c r="E90" s="333">
        <f t="shared" si="30"/>
        <v>1380</v>
      </c>
      <c r="F90" s="333">
        <f t="shared" si="30"/>
        <v>1738</v>
      </c>
      <c r="G90" s="333">
        <f t="shared" si="30"/>
        <v>1442.5</v>
      </c>
      <c r="H90" s="304">
        <f t="shared" si="31"/>
        <v>3389</v>
      </c>
      <c r="I90" s="304">
        <f t="shared" si="31"/>
        <v>2822.5</v>
      </c>
    </row>
    <row r="91" spans="1:9" s="300" customFormat="1" ht="10.5" customHeight="1">
      <c r="A91" s="727"/>
      <c r="B91" s="728"/>
      <c r="C91" s="303" t="s">
        <v>45</v>
      </c>
      <c r="D91" s="333">
        <f t="shared" si="30"/>
        <v>3711</v>
      </c>
      <c r="E91" s="333">
        <f t="shared" si="30"/>
        <v>3107</v>
      </c>
      <c r="F91" s="333">
        <f t="shared" si="30"/>
        <v>7285</v>
      </c>
      <c r="G91" s="333">
        <f t="shared" si="30"/>
        <v>6088</v>
      </c>
      <c r="H91" s="304">
        <f t="shared" si="31"/>
        <v>10996</v>
      </c>
      <c r="I91" s="304">
        <f t="shared" si="31"/>
        <v>9195</v>
      </c>
    </row>
    <row r="92" spans="1:9" s="300" customFormat="1" ht="10.5" customHeight="1">
      <c r="A92" s="727"/>
      <c r="B92" s="728"/>
      <c r="C92" s="519" t="s">
        <v>46</v>
      </c>
      <c r="D92" s="520">
        <f aca="true" t="shared" si="32" ref="D92:I92">SUM(D89:D91)</f>
        <v>8734</v>
      </c>
      <c r="E92" s="520">
        <f t="shared" si="32"/>
        <v>7420</v>
      </c>
      <c r="F92" s="520">
        <f t="shared" si="32"/>
        <v>9375</v>
      </c>
      <c r="G92" s="520">
        <f t="shared" si="32"/>
        <v>7824.5</v>
      </c>
      <c r="H92" s="497">
        <f t="shared" si="32"/>
        <v>18109</v>
      </c>
      <c r="I92" s="497">
        <f t="shared" si="32"/>
        <v>15244.5</v>
      </c>
    </row>
    <row r="93" spans="1:9" s="300" customFormat="1" ht="10.5" customHeight="1">
      <c r="A93" s="727"/>
      <c r="B93" s="728"/>
      <c r="C93" s="303" t="s">
        <v>47</v>
      </c>
      <c r="D93" s="333">
        <f aca="true" t="shared" si="33" ref="D93:G96">D62+D72+D82</f>
        <v>21138</v>
      </c>
      <c r="E93" s="333">
        <f t="shared" si="33"/>
        <v>17809</v>
      </c>
      <c r="F93" s="333">
        <f t="shared" si="33"/>
        <v>18332</v>
      </c>
      <c r="G93" s="333">
        <f t="shared" si="33"/>
        <v>15758</v>
      </c>
      <c r="H93" s="304">
        <f aca="true" t="shared" si="34" ref="H93:I96">H62+H72+H82</f>
        <v>39470</v>
      </c>
      <c r="I93" s="304">
        <f t="shared" si="34"/>
        <v>33567</v>
      </c>
    </row>
    <row r="94" spans="1:9" s="300" customFormat="1" ht="10.5" customHeight="1">
      <c r="A94" s="727"/>
      <c r="B94" s="728"/>
      <c r="C94" s="303" t="s">
        <v>48</v>
      </c>
      <c r="D94" s="333">
        <f t="shared" si="33"/>
        <v>3476</v>
      </c>
      <c r="E94" s="333">
        <f t="shared" si="33"/>
        <v>2695</v>
      </c>
      <c r="F94" s="333">
        <f t="shared" si="33"/>
        <v>8142</v>
      </c>
      <c r="G94" s="333">
        <f t="shared" si="33"/>
        <v>6928</v>
      </c>
      <c r="H94" s="304">
        <f t="shared" si="34"/>
        <v>11618</v>
      </c>
      <c r="I94" s="304">
        <f t="shared" si="34"/>
        <v>9623</v>
      </c>
    </row>
    <row r="95" spans="1:9" s="300" customFormat="1" ht="10.5" customHeight="1">
      <c r="A95" s="727"/>
      <c r="B95" s="728"/>
      <c r="C95" s="303" t="s">
        <v>50</v>
      </c>
      <c r="D95" s="333">
        <f t="shared" si="33"/>
        <v>256</v>
      </c>
      <c r="E95" s="333">
        <f t="shared" si="33"/>
        <v>217</v>
      </c>
      <c r="F95" s="333">
        <f t="shared" si="33"/>
        <v>188</v>
      </c>
      <c r="G95" s="333">
        <f t="shared" si="33"/>
        <v>158.5</v>
      </c>
      <c r="H95" s="304">
        <f t="shared" si="34"/>
        <v>444</v>
      </c>
      <c r="I95" s="304">
        <f t="shared" si="34"/>
        <v>375.5</v>
      </c>
    </row>
    <row r="96" spans="1:9" s="300" customFormat="1" ht="10.5" customHeight="1">
      <c r="A96" s="727"/>
      <c r="B96" s="728"/>
      <c r="C96" s="303" t="s">
        <v>49</v>
      </c>
      <c r="D96" s="333">
        <f t="shared" si="33"/>
        <v>411</v>
      </c>
      <c r="E96" s="333">
        <f t="shared" si="33"/>
        <v>348.5</v>
      </c>
      <c r="F96" s="333">
        <f t="shared" si="33"/>
        <v>1663</v>
      </c>
      <c r="G96" s="333">
        <f t="shared" si="33"/>
        <v>1398</v>
      </c>
      <c r="H96" s="304">
        <f t="shared" si="34"/>
        <v>2074</v>
      </c>
      <c r="I96" s="304">
        <f t="shared" si="34"/>
        <v>1746.5</v>
      </c>
    </row>
    <row r="97" spans="1:9" s="300" customFormat="1" ht="10.5" customHeight="1">
      <c r="A97" s="727"/>
      <c r="B97" s="728"/>
      <c r="C97" s="519" t="s">
        <v>51</v>
      </c>
      <c r="D97" s="520">
        <f aca="true" t="shared" si="35" ref="D97:I97">SUM(D93:D96)</f>
        <v>25281</v>
      </c>
      <c r="E97" s="520">
        <f t="shared" si="35"/>
        <v>21069.5</v>
      </c>
      <c r="F97" s="520">
        <f t="shared" si="35"/>
        <v>28325</v>
      </c>
      <c r="G97" s="520">
        <f t="shared" si="35"/>
        <v>24242.5</v>
      </c>
      <c r="H97" s="497">
        <f t="shared" si="35"/>
        <v>53606</v>
      </c>
      <c r="I97" s="497">
        <f t="shared" si="35"/>
        <v>45312</v>
      </c>
    </row>
    <row r="98" spans="1:9" s="300" customFormat="1" ht="10.5" customHeight="1">
      <c r="A98" s="729"/>
      <c r="B98" s="730"/>
      <c r="C98" s="308" t="s">
        <v>9</v>
      </c>
      <c r="D98" s="337">
        <f aca="true" t="shared" si="36" ref="D98:I98">D92+D97</f>
        <v>34015</v>
      </c>
      <c r="E98" s="337">
        <f t="shared" si="36"/>
        <v>28489.5</v>
      </c>
      <c r="F98" s="337">
        <f t="shared" si="36"/>
        <v>37700</v>
      </c>
      <c r="G98" s="337">
        <f t="shared" si="36"/>
        <v>32067</v>
      </c>
      <c r="H98" s="61">
        <f t="shared" si="36"/>
        <v>71715</v>
      </c>
      <c r="I98" s="61">
        <f t="shared" si="36"/>
        <v>60556.5</v>
      </c>
    </row>
    <row r="99" spans="1:9" s="490" customFormat="1" ht="10.5" customHeight="1">
      <c r="A99" s="486"/>
      <c r="B99" s="486"/>
      <c r="C99" s="487"/>
      <c r="D99" s="488"/>
      <c r="E99" s="488"/>
      <c r="F99" s="488"/>
      <c r="G99" s="488"/>
      <c r="H99" s="489"/>
      <c r="I99" s="489"/>
    </row>
    <row r="100" spans="1:9" s="300" customFormat="1" ht="10.5" customHeight="1">
      <c r="A100" s="709" t="s">
        <v>22</v>
      </c>
      <c r="B100" s="709"/>
      <c r="C100" s="709"/>
      <c r="D100" s="309"/>
      <c r="E100" s="309"/>
      <c r="F100" s="309"/>
      <c r="G100" s="309"/>
      <c r="H100" s="309"/>
      <c r="I100" s="309"/>
    </row>
    <row r="101" spans="1:9" s="300" customFormat="1" ht="10.5" customHeight="1">
      <c r="A101" s="709" t="s">
        <v>71</v>
      </c>
      <c r="B101" s="709"/>
      <c r="C101" s="709"/>
      <c r="D101" s="309"/>
      <c r="E101" s="309"/>
      <c r="F101" s="309"/>
      <c r="G101" s="309"/>
      <c r="H101" s="309"/>
      <c r="I101" s="309"/>
    </row>
    <row r="102" spans="1:9" s="300" customFormat="1" ht="10.5" customHeight="1">
      <c r="A102" s="710" t="s">
        <v>474</v>
      </c>
      <c r="B102" s="710"/>
      <c r="C102" s="710"/>
      <c r="D102" s="710"/>
      <c r="E102" s="710"/>
      <c r="F102" s="710"/>
      <c r="G102" s="710"/>
      <c r="H102" s="710"/>
      <c r="I102" s="710"/>
    </row>
    <row r="103" spans="1:9" s="300" customFormat="1" ht="10.5" customHeight="1">
      <c r="A103" s="309"/>
      <c r="B103" s="309"/>
      <c r="C103" s="310"/>
      <c r="D103" s="310"/>
      <c r="E103" s="310"/>
      <c r="F103" s="310"/>
      <c r="G103" s="310"/>
      <c r="H103" s="711" t="s">
        <v>70</v>
      </c>
      <c r="I103" s="711"/>
    </row>
    <row r="104" spans="1:9" s="300" customFormat="1" ht="10.5" customHeight="1">
      <c r="A104" s="712" t="s">
        <v>37</v>
      </c>
      <c r="B104" s="713"/>
      <c r="C104" s="718" t="s">
        <v>38</v>
      </c>
      <c r="D104" s="719" t="s">
        <v>39</v>
      </c>
      <c r="E104" s="719"/>
      <c r="F104" s="719"/>
      <c r="G104" s="719"/>
      <c r="H104" s="719"/>
      <c r="I104" s="719"/>
    </row>
    <row r="105" spans="1:9" s="300" customFormat="1" ht="10.5" customHeight="1">
      <c r="A105" s="714"/>
      <c r="B105" s="715"/>
      <c r="C105" s="718"/>
      <c r="D105" s="720" t="s">
        <v>74</v>
      </c>
      <c r="E105" s="720"/>
      <c r="F105" s="720" t="s">
        <v>72</v>
      </c>
      <c r="G105" s="720"/>
      <c r="H105" s="720" t="s">
        <v>73</v>
      </c>
      <c r="I105" s="720"/>
    </row>
    <row r="106" spans="1:9" s="300" customFormat="1" ht="10.5" customHeight="1">
      <c r="A106" s="716"/>
      <c r="B106" s="717"/>
      <c r="C106" s="718"/>
      <c r="D106" s="312" t="s">
        <v>40</v>
      </c>
      <c r="E106" s="312" t="s">
        <v>41</v>
      </c>
      <c r="F106" s="312" t="s">
        <v>40</v>
      </c>
      <c r="G106" s="312" t="s">
        <v>41</v>
      </c>
      <c r="H106" s="312" t="s">
        <v>40</v>
      </c>
      <c r="I106" s="312" t="s">
        <v>41</v>
      </c>
    </row>
    <row r="107" spans="1:9" s="300" customFormat="1" ht="10.5" customHeight="1">
      <c r="A107" s="703" t="s">
        <v>52</v>
      </c>
      <c r="B107" s="704"/>
      <c r="C107" s="313" t="s">
        <v>43</v>
      </c>
      <c r="D107" s="50">
        <v>70.66975158304919</v>
      </c>
      <c r="E107" s="50">
        <v>58.034</v>
      </c>
      <c r="F107" s="50">
        <v>51.103263516804674</v>
      </c>
      <c r="G107" s="50">
        <v>41.966</v>
      </c>
      <c r="H107" s="85">
        <f aca="true" t="shared" si="37" ref="H107:I109">D107+F107</f>
        <v>121.77301509985386</v>
      </c>
      <c r="I107" s="85">
        <f t="shared" si="37"/>
        <v>100</v>
      </c>
    </row>
    <row r="108" spans="1:9" s="300" customFormat="1" ht="10.5" customHeight="1">
      <c r="A108" s="705"/>
      <c r="B108" s="706"/>
      <c r="C108" s="313" t="s">
        <v>44</v>
      </c>
      <c r="D108" s="50">
        <v>7.06697515830492</v>
      </c>
      <c r="E108" s="50">
        <v>5.8034</v>
      </c>
      <c r="F108" s="50">
        <v>5.110326351680468</v>
      </c>
      <c r="G108" s="50">
        <v>4.1966</v>
      </c>
      <c r="H108" s="85">
        <f t="shared" si="37"/>
        <v>12.177301509985387</v>
      </c>
      <c r="I108" s="85">
        <f t="shared" si="37"/>
        <v>10</v>
      </c>
    </row>
    <row r="109" spans="1:9" s="300" customFormat="1" ht="10.5" customHeight="1">
      <c r="A109" s="705"/>
      <c r="B109" s="706"/>
      <c r="C109" s="313" t="s">
        <v>45</v>
      </c>
      <c r="D109" s="50">
        <v>2.120092547491476</v>
      </c>
      <c r="E109" s="50">
        <v>1.7410199999999998</v>
      </c>
      <c r="F109" s="50">
        <v>1.5330979055041403</v>
      </c>
      <c r="G109" s="50">
        <v>1.2589800000000002</v>
      </c>
      <c r="H109" s="85">
        <f t="shared" si="37"/>
        <v>3.653190452995616</v>
      </c>
      <c r="I109" s="85">
        <f t="shared" si="37"/>
        <v>3</v>
      </c>
    </row>
    <row r="110" spans="1:9" s="300" customFormat="1" ht="10.5" customHeight="1">
      <c r="A110" s="705"/>
      <c r="B110" s="706"/>
      <c r="C110" s="314" t="s">
        <v>46</v>
      </c>
      <c r="D110" s="116">
        <v>79.85681928884559</v>
      </c>
      <c r="E110" s="116">
        <v>65.57842</v>
      </c>
      <c r="F110" s="116">
        <v>57.74668777398928</v>
      </c>
      <c r="G110" s="116">
        <v>47.421580000000006</v>
      </c>
      <c r="H110" s="188">
        <f>SUM(H107:H109)</f>
        <v>137.60350706283486</v>
      </c>
      <c r="I110" s="188">
        <f>SUM(I107:I109)</f>
        <v>113</v>
      </c>
    </row>
    <row r="111" spans="1:9" s="300" customFormat="1" ht="10.5" customHeight="1">
      <c r="A111" s="705"/>
      <c r="B111" s="706"/>
      <c r="C111" s="313" t="s">
        <v>47</v>
      </c>
      <c r="D111" s="50">
        <v>17931.928362018894</v>
      </c>
      <c r="E111" s="50">
        <v>14725.699570889916</v>
      </c>
      <c r="F111" s="50">
        <v>12967.076293905036</v>
      </c>
      <c r="G111" s="50">
        <v>10648.563052554819</v>
      </c>
      <c r="H111" s="85">
        <f aca="true" t="shared" si="38" ref="H111:I114">D111+F111</f>
        <v>30899.00465592393</v>
      </c>
      <c r="I111" s="85">
        <f t="shared" si="38"/>
        <v>25374.262623444734</v>
      </c>
    </row>
    <row r="112" spans="1:9" s="300" customFormat="1" ht="10.5" customHeight="1">
      <c r="A112" s="705"/>
      <c r="B112" s="706"/>
      <c r="C112" s="313" t="s">
        <v>48</v>
      </c>
      <c r="D112" s="50">
        <v>750.3796199999999</v>
      </c>
      <c r="E112" s="50">
        <v>615.74074</v>
      </c>
      <c r="F112" s="50">
        <v>542.6203800000001</v>
      </c>
      <c r="G112" s="50">
        <v>445.25926000000004</v>
      </c>
      <c r="H112" s="85">
        <f t="shared" si="38"/>
        <v>1293</v>
      </c>
      <c r="I112" s="85">
        <f t="shared" si="38"/>
        <v>1061</v>
      </c>
    </row>
    <row r="113" spans="1:9" s="300" customFormat="1" ht="10.5" customHeight="1">
      <c r="A113" s="705"/>
      <c r="B113" s="706"/>
      <c r="C113" s="313" t="s">
        <v>50</v>
      </c>
      <c r="D113" s="50">
        <v>217.04716</v>
      </c>
      <c r="E113" s="50">
        <v>179.2515258740166</v>
      </c>
      <c r="F113" s="50">
        <v>156.95284</v>
      </c>
      <c r="G113" s="50">
        <v>129.62176542766278</v>
      </c>
      <c r="H113" s="85">
        <f t="shared" si="38"/>
        <v>374</v>
      </c>
      <c r="I113" s="85">
        <f t="shared" si="38"/>
        <v>308.8732913016794</v>
      </c>
    </row>
    <row r="114" spans="1:9" s="300" customFormat="1" ht="10.5" customHeight="1">
      <c r="A114" s="705"/>
      <c r="B114" s="706"/>
      <c r="C114" s="313" t="s">
        <v>49</v>
      </c>
      <c r="D114" s="50">
        <v>1475.663666639227</v>
      </c>
      <c r="E114" s="50">
        <v>1211.8150030441334</v>
      </c>
      <c r="F114" s="50">
        <v>1067.0934527032741</v>
      </c>
      <c r="G114" s="50">
        <v>876.2971433599287</v>
      </c>
      <c r="H114" s="85">
        <f t="shared" si="38"/>
        <v>2542.757119342501</v>
      </c>
      <c r="I114" s="85">
        <f t="shared" si="38"/>
        <v>2088.112146404062</v>
      </c>
    </row>
    <row r="115" spans="1:9" s="300" customFormat="1" ht="10.5" customHeight="1">
      <c r="A115" s="705"/>
      <c r="B115" s="706"/>
      <c r="C115" s="314" t="s">
        <v>51</v>
      </c>
      <c r="D115" s="116">
        <v>20375.67808062356</v>
      </c>
      <c r="E115" s="116">
        <v>16732.506839808066</v>
      </c>
      <c r="F115" s="116">
        <v>14734.219704508538</v>
      </c>
      <c r="G115" s="116">
        <v>12099.74122134241</v>
      </c>
      <c r="H115" s="188">
        <f>SUM(H111:H114)</f>
        <v>35108.76177526643</v>
      </c>
      <c r="I115" s="188">
        <f>SUM(I111:I114)</f>
        <v>28832.248061150476</v>
      </c>
    </row>
    <row r="116" spans="1:9" s="300" customFormat="1" ht="10.5" customHeight="1">
      <c r="A116" s="707"/>
      <c r="B116" s="708"/>
      <c r="C116" s="518" t="s">
        <v>295</v>
      </c>
      <c r="D116" s="344">
        <f aca="true" t="shared" si="39" ref="D116:I116">D110+D115</f>
        <v>20455.534899912403</v>
      </c>
      <c r="E116" s="344">
        <f t="shared" si="39"/>
        <v>16798.085259808067</v>
      </c>
      <c r="F116" s="344">
        <f t="shared" si="39"/>
        <v>14791.966392282528</v>
      </c>
      <c r="G116" s="344">
        <f t="shared" si="39"/>
        <v>12147.16280134241</v>
      </c>
      <c r="H116" s="344">
        <f t="shared" si="39"/>
        <v>35246.365282329265</v>
      </c>
      <c r="I116" s="344">
        <f t="shared" si="39"/>
        <v>28945.248061150476</v>
      </c>
    </row>
    <row r="117" spans="1:9" s="300" customFormat="1" ht="10.5" customHeight="1">
      <c r="A117" s="721" t="s">
        <v>53</v>
      </c>
      <c r="B117" s="721" t="s">
        <v>54</v>
      </c>
      <c r="C117" s="313" t="s">
        <v>43</v>
      </c>
      <c r="D117" s="50">
        <v>79.59373356064296</v>
      </c>
      <c r="E117" s="50">
        <v>65.362374</v>
      </c>
      <c r="F117" s="50">
        <v>73.8402654651729</v>
      </c>
      <c r="G117" s="50">
        <v>60.637626</v>
      </c>
      <c r="H117" s="85">
        <f aca="true" t="shared" si="40" ref="H117:I119">D117+F117</f>
        <v>153.43399902581587</v>
      </c>
      <c r="I117" s="85">
        <f t="shared" si="40"/>
        <v>126</v>
      </c>
    </row>
    <row r="118" spans="1:9" s="300" customFormat="1" ht="10.5" customHeight="1">
      <c r="A118" s="722"/>
      <c r="B118" s="722"/>
      <c r="C118" s="313" t="s">
        <v>44</v>
      </c>
      <c r="D118" s="50">
        <v>98.54462250365319</v>
      </c>
      <c r="E118" s="50">
        <v>80.92484400000001</v>
      </c>
      <c r="F118" s="50">
        <v>91.42128105211884</v>
      </c>
      <c r="G118" s="50">
        <v>75.07515599999999</v>
      </c>
      <c r="H118" s="85">
        <f t="shared" si="40"/>
        <v>189.96590355577203</v>
      </c>
      <c r="I118" s="85">
        <f t="shared" si="40"/>
        <v>156</v>
      </c>
    </row>
    <row r="119" spans="1:9" s="300" customFormat="1" ht="10.5" customHeight="1">
      <c r="A119" s="722"/>
      <c r="B119" s="722"/>
      <c r="C119" s="313" t="s">
        <v>45</v>
      </c>
      <c r="D119" s="50">
        <v>22.741066731612275</v>
      </c>
      <c r="E119" s="50">
        <v>18.674964</v>
      </c>
      <c r="F119" s="50">
        <v>21.097218704335116</v>
      </c>
      <c r="G119" s="50">
        <v>17.325036</v>
      </c>
      <c r="H119" s="85">
        <f t="shared" si="40"/>
        <v>43.83828543594739</v>
      </c>
      <c r="I119" s="85">
        <f t="shared" si="40"/>
        <v>36</v>
      </c>
    </row>
    <row r="120" spans="1:9" s="300" customFormat="1" ht="10.5" customHeight="1">
      <c r="A120" s="722"/>
      <c r="B120" s="722"/>
      <c r="C120" s="314" t="s">
        <v>46</v>
      </c>
      <c r="D120" s="116">
        <v>200.8794227959084</v>
      </c>
      <c r="E120" s="116">
        <v>164.962182</v>
      </c>
      <c r="F120" s="116">
        <v>186.35876522162687</v>
      </c>
      <c r="G120" s="116">
        <v>153.037818</v>
      </c>
      <c r="H120" s="188">
        <f>SUM(H117:H119)</f>
        <v>387.23818801753526</v>
      </c>
      <c r="I120" s="188">
        <f>SUM(I117:I119)</f>
        <v>318</v>
      </c>
    </row>
    <row r="121" spans="1:9" s="300" customFormat="1" ht="10.5" customHeight="1">
      <c r="A121" s="722"/>
      <c r="B121" s="722"/>
      <c r="C121" s="313" t="s">
        <v>47</v>
      </c>
      <c r="D121" s="50">
        <v>518.6729201233567</v>
      </c>
      <c r="E121" s="50">
        <v>425.9342020053005</v>
      </c>
      <c r="F121" s="50">
        <v>481.18041959075674</v>
      </c>
      <c r="G121" s="50">
        <v>395.14536056792946</v>
      </c>
      <c r="H121" s="85">
        <f aca="true" t="shared" si="41" ref="H121:I125">D121+F121</f>
        <v>999.8533397141134</v>
      </c>
      <c r="I121" s="85">
        <f t="shared" si="41"/>
        <v>821.07956257323</v>
      </c>
    </row>
    <row r="122" spans="1:9" s="300" customFormat="1" ht="10.5" customHeight="1">
      <c r="A122" s="722"/>
      <c r="B122" s="722"/>
      <c r="C122" s="313" t="s">
        <v>48</v>
      </c>
      <c r="D122" s="50">
        <v>21.703171703633767</v>
      </c>
      <c r="E122" s="50">
        <v>17.82264460302405</v>
      </c>
      <c r="F122" s="50">
        <v>20.134348375698945</v>
      </c>
      <c r="G122" s="50">
        <v>16.534326886123974</v>
      </c>
      <c r="H122" s="85">
        <f t="shared" si="41"/>
        <v>41.83752007933271</v>
      </c>
      <c r="I122" s="85">
        <f t="shared" si="41"/>
        <v>34.35697148914802</v>
      </c>
    </row>
    <row r="123" spans="1:9" s="300" customFormat="1" ht="10.5" customHeight="1">
      <c r="A123" s="722"/>
      <c r="B123" s="722"/>
      <c r="C123" s="313" t="s">
        <v>50</v>
      </c>
      <c r="D123" s="50">
        <v>6.313649950148005</v>
      </c>
      <c r="E123" s="50">
        <v>5.184769339061542</v>
      </c>
      <c r="F123" s="50">
        <v>5.857264982021512</v>
      </c>
      <c r="G123" s="50">
        <v>4.809986003236065</v>
      </c>
      <c r="H123" s="85">
        <f t="shared" si="41"/>
        <v>12.170914932169516</v>
      </c>
      <c r="I123" s="85">
        <f t="shared" si="41"/>
        <v>9.994755342297607</v>
      </c>
    </row>
    <row r="124" spans="1:9" s="300" customFormat="1" ht="10.5" customHeight="1">
      <c r="A124" s="722"/>
      <c r="B124" s="722"/>
      <c r="C124" s="313" t="s">
        <v>49</v>
      </c>
      <c r="D124" s="50">
        <v>42.68290435047974</v>
      </c>
      <c r="E124" s="50">
        <v>35.05120105261396</v>
      </c>
      <c r="F124" s="50">
        <v>39.597551805541265</v>
      </c>
      <c r="G124" s="50">
        <v>32.517509542710485</v>
      </c>
      <c r="H124" s="85">
        <f t="shared" si="41"/>
        <v>82.280456156021</v>
      </c>
      <c r="I124" s="85">
        <f t="shared" si="41"/>
        <v>67.56871059532445</v>
      </c>
    </row>
    <row r="125" spans="1:9" s="300" customFormat="1" ht="10.5" customHeight="1">
      <c r="A125" s="722"/>
      <c r="B125" s="722"/>
      <c r="C125" s="314" t="s">
        <v>51</v>
      </c>
      <c r="D125" s="116">
        <v>589.3726461276183</v>
      </c>
      <c r="E125" s="116">
        <v>483.992817</v>
      </c>
      <c r="F125" s="116">
        <v>546.7695847540185</v>
      </c>
      <c r="G125" s="116">
        <v>449.007183</v>
      </c>
      <c r="H125" s="188">
        <f t="shared" si="41"/>
        <v>1136.1422308816368</v>
      </c>
      <c r="I125" s="188">
        <f t="shared" si="41"/>
        <v>933</v>
      </c>
    </row>
    <row r="126" spans="1:9" s="300" customFormat="1" ht="10.5" customHeight="1">
      <c r="A126" s="722"/>
      <c r="B126" s="723"/>
      <c r="C126" s="518" t="s">
        <v>295</v>
      </c>
      <c r="D126" s="344">
        <f aca="true" t="shared" si="42" ref="D126:I126">D120+D125</f>
        <v>790.2520689235266</v>
      </c>
      <c r="E126" s="344">
        <f t="shared" si="42"/>
        <v>648.954999</v>
      </c>
      <c r="F126" s="344">
        <f t="shared" si="42"/>
        <v>733.1283499756454</v>
      </c>
      <c r="G126" s="344">
        <f t="shared" si="42"/>
        <v>602.045001</v>
      </c>
      <c r="H126" s="344">
        <f t="shared" si="42"/>
        <v>1523.3804188991721</v>
      </c>
      <c r="I126" s="344">
        <f t="shared" si="42"/>
        <v>1251</v>
      </c>
    </row>
    <row r="127" spans="1:9" s="300" customFormat="1" ht="10.5" customHeight="1">
      <c r="A127" s="722"/>
      <c r="B127" s="721" t="s">
        <v>55</v>
      </c>
      <c r="C127" s="313" t="s">
        <v>43</v>
      </c>
      <c r="D127" s="50">
        <v>0</v>
      </c>
      <c r="E127" s="50">
        <v>0</v>
      </c>
      <c r="F127" s="50">
        <v>0</v>
      </c>
      <c r="G127" s="50">
        <v>0</v>
      </c>
      <c r="H127" s="85">
        <f aca="true" t="shared" si="43" ref="H127:I129">D127+F127</f>
        <v>0</v>
      </c>
      <c r="I127" s="85">
        <f t="shared" si="43"/>
        <v>0</v>
      </c>
    </row>
    <row r="128" spans="1:9" s="300" customFormat="1" ht="10.5" customHeight="1">
      <c r="A128" s="722"/>
      <c r="B128" s="722"/>
      <c r="C128" s="313" t="s">
        <v>44</v>
      </c>
      <c r="D128" s="50">
        <v>0</v>
      </c>
      <c r="E128" s="50">
        <v>0</v>
      </c>
      <c r="F128" s="50">
        <v>0</v>
      </c>
      <c r="G128" s="50">
        <v>0</v>
      </c>
      <c r="H128" s="85">
        <f t="shared" si="43"/>
        <v>0</v>
      </c>
      <c r="I128" s="85">
        <f t="shared" si="43"/>
        <v>0</v>
      </c>
    </row>
    <row r="129" spans="1:9" s="300" customFormat="1" ht="10.5" customHeight="1">
      <c r="A129" s="722"/>
      <c r="B129" s="722"/>
      <c r="C129" s="313" t="s">
        <v>45</v>
      </c>
      <c r="D129" s="50">
        <v>0</v>
      </c>
      <c r="E129" s="50">
        <v>0</v>
      </c>
      <c r="F129" s="50">
        <v>0</v>
      </c>
      <c r="G129" s="50">
        <v>0</v>
      </c>
      <c r="H129" s="85">
        <f t="shared" si="43"/>
        <v>0</v>
      </c>
      <c r="I129" s="85">
        <f t="shared" si="43"/>
        <v>0</v>
      </c>
    </row>
    <row r="130" spans="1:9" s="300" customFormat="1" ht="10.5" customHeight="1">
      <c r="A130" s="722"/>
      <c r="B130" s="722"/>
      <c r="C130" s="314" t="s">
        <v>46</v>
      </c>
      <c r="D130" s="116">
        <v>0</v>
      </c>
      <c r="E130" s="116">
        <v>0</v>
      </c>
      <c r="F130" s="116">
        <v>0</v>
      </c>
      <c r="G130" s="116">
        <v>0</v>
      </c>
      <c r="H130" s="188">
        <f>SUM(H127:H129)</f>
        <v>0</v>
      </c>
      <c r="I130" s="188">
        <f>SUM(I127:I129)</f>
        <v>0</v>
      </c>
    </row>
    <row r="131" spans="1:9" s="300" customFormat="1" ht="10.5" customHeight="1">
      <c r="A131" s="722"/>
      <c r="B131" s="722"/>
      <c r="C131" s="313" t="s">
        <v>47</v>
      </c>
      <c r="D131" s="50">
        <v>0</v>
      </c>
      <c r="E131" s="50">
        <v>0</v>
      </c>
      <c r="F131" s="50">
        <v>6515.657347761853</v>
      </c>
      <c r="G131" s="50">
        <v>5350.657813982034</v>
      </c>
      <c r="H131" s="85">
        <f aca="true" t="shared" si="44" ref="H131:I134">D131+F131</f>
        <v>6515.657347761853</v>
      </c>
      <c r="I131" s="85">
        <f t="shared" si="44"/>
        <v>5350.657813982034</v>
      </c>
    </row>
    <row r="132" spans="1:9" s="300" customFormat="1" ht="10.5" customHeight="1">
      <c r="A132" s="722"/>
      <c r="B132" s="722"/>
      <c r="C132" s="313" t="s">
        <v>48</v>
      </c>
      <c r="D132" s="50">
        <v>0</v>
      </c>
      <c r="E132" s="50">
        <v>0</v>
      </c>
      <c r="F132" s="50">
        <v>272.63893042051757</v>
      </c>
      <c r="G132" s="50">
        <v>223.89108966132903</v>
      </c>
      <c r="H132" s="85">
        <f t="shared" si="44"/>
        <v>272.63893042051757</v>
      </c>
      <c r="I132" s="85">
        <f t="shared" si="44"/>
        <v>223.89108966132903</v>
      </c>
    </row>
    <row r="133" spans="1:9" s="300" customFormat="1" ht="10.5" customHeight="1">
      <c r="A133" s="722"/>
      <c r="B133" s="722"/>
      <c r="C133" s="313" t="s">
        <v>50</v>
      </c>
      <c r="D133" s="50">
        <v>0</v>
      </c>
      <c r="E133" s="50">
        <v>0</v>
      </c>
      <c r="F133" s="50">
        <v>80.37018996590355</v>
      </c>
      <c r="G133" s="50">
        <v>66</v>
      </c>
      <c r="H133" s="85">
        <f t="shared" si="44"/>
        <v>80.37018996590355</v>
      </c>
      <c r="I133" s="85">
        <f t="shared" si="44"/>
        <v>66</v>
      </c>
    </row>
    <row r="134" spans="1:9" s="300" customFormat="1" ht="10.5" customHeight="1">
      <c r="A134" s="722"/>
      <c r="B134" s="722"/>
      <c r="C134" s="313" t="s">
        <v>49</v>
      </c>
      <c r="D134" s="50">
        <v>0</v>
      </c>
      <c r="E134" s="50">
        <v>0</v>
      </c>
      <c r="F134" s="50">
        <v>536.1898964936846</v>
      </c>
      <c r="G134" s="50">
        <v>440.3191430006138</v>
      </c>
      <c r="H134" s="85">
        <f t="shared" si="44"/>
        <v>536.1898964936846</v>
      </c>
      <c r="I134" s="85">
        <f t="shared" si="44"/>
        <v>440.3191430006138</v>
      </c>
    </row>
    <row r="135" spans="1:9" s="300" customFormat="1" ht="10.5" customHeight="1">
      <c r="A135" s="722"/>
      <c r="B135" s="722"/>
      <c r="C135" s="314" t="s">
        <v>51</v>
      </c>
      <c r="D135" s="116">
        <v>0</v>
      </c>
      <c r="E135" s="116">
        <v>0</v>
      </c>
      <c r="F135" s="116">
        <v>7404.856364641959</v>
      </c>
      <c r="G135" s="116">
        <v>6080.868046643976</v>
      </c>
      <c r="H135" s="188">
        <f>SUM(H131:H134)</f>
        <v>7404.856364641959</v>
      </c>
      <c r="I135" s="188">
        <f>SUM(I131:I134)</f>
        <v>6080.868046643976</v>
      </c>
    </row>
    <row r="136" spans="1:9" s="300" customFormat="1" ht="10.5" customHeight="1">
      <c r="A136" s="723"/>
      <c r="B136" s="723"/>
      <c r="C136" s="518" t="s">
        <v>295</v>
      </c>
      <c r="D136" s="344">
        <f aca="true" t="shared" si="45" ref="D136:I136">D130+D135</f>
        <v>0</v>
      </c>
      <c r="E136" s="344">
        <f t="shared" si="45"/>
        <v>0</v>
      </c>
      <c r="F136" s="344">
        <f t="shared" si="45"/>
        <v>7404.856364641959</v>
      </c>
      <c r="G136" s="344">
        <f t="shared" si="45"/>
        <v>6080.868046643976</v>
      </c>
      <c r="H136" s="344">
        <f t="shared" si="45"/>
        <v>7404.856364641959</v>
      </c>
      <c r="I136" s="344">
        <f t="shared" si="45"/>
        <v>6080.868046643976</v>
      </c>
    </row>
    <row r="137" spans="1:9" s="300" customFormat="1" ht="10.5" customHeight="1">
      <c r="A137" s="700" t="s">
        <v>56</v>
      </c>
      <c r="B137" s="701"/>
      <c r="C137" s="702"/>
      <c r="D137" s="60">
        <f aca="true" t="shared" si="46" ref="D137:I137">D126+D136</f>
        <v>790.2520689235266</v>
      </c>
      <c r="E137" s="60">
        <f t="shared" si="46"/>
        <v>648.954999</v>
      </c>
      <c r="F137" s="60">
        <f t="shared" si="46"/>
        <v>8137.984714617604</v>
      </c>
      <c r="G137" s="60">
        <f t="shared" si="46"/>
        <v>6682.913047643977</v>
      </c>
      <c r="H137" s="60">
        <f t="shared" si="46"/>
        <v>8928.236783541131</v>
      </c>
      <c r="I137" s="60">
        <f t="shared" si="46"/>
        <v>7331.868046643976</v>
      </c>
    </row>
    <row r="138" spans="1:9" s="300" customFormat="1" ht="10.5" customHeight="1">
      <c r="A138" s="703" t="s">
        <v>404</v>
      </c>
      <c r="B138" s="704"/>
      <c r="C138" s="313" t="s">
        <v>43</v>
      </c>
      <c r="D138" s="85">
        <f aca="true" t="shared" si="47" ref="D138:G140">D107+D117+D127</f>
        <v>150.26348514369215</v>
      </c>
      <c r="E138" s="85">
        <f t="shared" si="47"/>
        <v>123.39637400000001</v>
      </c>
      <c r="F138" s="85">
        <f t="shared" si="47"/>
        <v>124.94352898197758</v>
      </c>
      <c r="G138" s="85">
        <f t="shared" si="47"/>
        <v>102.60362599999999</v>
      </c>
      <c r="H138" s="85">
        <f aca="true" t="shared" si="48" ref="H138:I140">H107+H117+H127</f>
        <v>275.20701412566973</v>
      </c>
      <c r="I138" s="85">
        <f t="shared" si="48"/>
        <v>226</v>
      </c>
    </row>
    <row r="139" spans="1:9" s="300" customFormat="1" ht="10.5" customHeight="1">
      <c r="A139" s="705"/>
      <c r="B139" s="706"/>
      <c r="C139" s="313" t="s">
        <v>44</v>
      </c>
      <c r="D139" s="85">
        <f t="shared" si="47"/>
        <v>105.6115976619581</v>
      </c>
      <c r="E139" s="85">
        <f t="shared" si="47"/>
        <v>86.728244</v>
      </c>
      <c r="F139" s="85">
        <f t="shared" si="47"/>
        <v>96.53160740379931</v>
      </c>
      <c r="G139" s="85">
        <f t="shared" si="47"/>
        <v>79.271756</v>
      </c>
      <c r="H139" s="85">
        <f t="shared" si="48"/>
        <v>202.14320506575743</v>
      </c>
      <c r="I139" s="85">
        <f t="shared" si="48"/>
        <v>166</v>
      </c>
    </row>
    <row r="140" spans="1:9" s="300" customFormat="1" ht="10.5" customHeight="1">
      <c r="A140" s="705"/>
      <c r="B140" s="706"/>
      <c r="C140" s="313" t="s">
        <v>45</v>
      </c>
      <c r="D140" s="85">
        <f t="shared" si="47"/>
        <v>24.861159279103752</v>
      </c>
      <c r="E140" s="85">
        <f t="shared" si="47"/>
        <v>20.415983999999998</v>
      </c>
      <c r="F140" s="85">
        <f t="shared" si="47"/>
        <v>22.630316609839255</v>
      </c>
      <c r="G140" s="85">
        <f t="shared" si="47"/>
        <v>18.584016000000002</v>
      </c>
      <c r="H140" s="85">
        <f t="shared" si="48"/>
        <v>47.49147588894301</v>
      </c>
      <c r="I140" s="85">
        <f t="shared" si="48"/>
        <v>39</v>
      </c>
    </row>
    <row r="141" spans="1:9" s="300" customFormat="1" ht="10.5" customHeight="1">
      <c r="A141" s="705"/>
      <c r="B141" s="706"/>
      <c r="C141" s="518" t="s">
        <v>46</v>
      </c>
      <c r="D141" s="344">
        <f aca="true" t="shared" si="49" ref="D141:I141">SUM(D138:D140)</f>
        <v>280.736242084754</v>
      </c>
      <c r="E141" s="344">
        <f t="shared" si="49"/>
        <v>230.540602</v>
      </c>
      <c r="F141" s="344">
        <f t="shared" si="49"/>
        <v>244.10545299561613</v>
      </c>
      <c r="G141" s="344">
        <f t="shared" si="49"/>
        <v>200.459398</v>
      </c>
      <c r="H141" s="344">
        <f t="shared" si="49"/>
        <v>524.8416950803702</v>
      </c>
      <c r="I141" s="344">
        <f t="shared" si="49"/>
        <v>431</v>
      </c>
    </row>
    <row r="142" spans="1:9" s="300" customFormat="1" ht="10.5" customHeight="1">
      <c r="A142" s="705"/>
      <c r="B142" s="706"/>
      <c r="C142" s="313" t="s">
        <v>47</v>
      </c>
      <c r="D142" s="85">
        <f aca="true" t="shared" si="50" ref="D142:G145">D111+D121+D131</f>
        <v>18450.601282142252</v>
      </c>
      <c r="E142" s="85">
        <f t="shared" si="50"/>
        <v>15151.633772895217</v>
      </c>
      <c r="F142" s="85">
        <f t="shared" si="50"/>
        <v>19963.914061257645</v>
      </c>
      <c r="G142" s="85">
        <f t="shared" si="50"/>
        <v>16394.36622710478</v>
      </c>
      <c r="H142" s="85">
        <f aca="true" t="shared" si="51" ref="H142:I145">H111+H121+H131</f>
        <v>38414.5153433999</v>
      </c>
      <c r="I142" s="85">
        <f t="shared" si="51"/>
        <v>31546</v>
      </c>
    </row>
    <row r="143" spans="1:9" s="300" customFormat="1" ht="10.5" customHeight="1">
      <c r="A143" s="705"/>
      <c r="B143" s="706"/>
      <c r="C143" s="313" t="s">
        <v>48</v>
      </c>
      <c r="D143" s="85">
        <f t="shared" si="50"/>
        <v>772.0827917036337</v>
      </c>
      <c r="E143" s="85">
        <f t="shared" si="50"/>
        <v>633.563384603024</v>
      </c>
      <c r="F143" s="85">
        <f t="shared" si="50"/>
        <v>835.3936587962165</v>
      </c>
      <c r="G143" s="85">
        <f t="shared" si="50"/>
        <v>685.684676547453</v>
      </c>
      <c r="H143" s="85">
        <f t="shared" si="51"/>
        <v>1607.4764504998502</v>
      </c>
      <c r="I143" s="85">
        <f t="shared" si="51"/>
        <v>1319.248061150477</v>
      </c>
    </row>
    <row r="144" spans="1:9" s="300" customFormat="1" ht="10.5" customHeight="1">
      <c r="A144" s="705"/>
      <c r="B144" s="706"/>
      <c r="C144" s="313" t="s">
        <v>50</v>
      </c>
      <c r="D144" s="85">
        <f t="shared" si="50"/>
        <v>223.360809950148</v>
      </c>
      <c r="E144" s="85">
        <f t="shared" si="50"/>
        <v>184.43629521307815</v>
      </c>
      <c r="F144" s="85">
        <f t="shared" si="50"/>
        <v>243.18029494792506</v>
      </c>
      <c r="G144" s="85">
        <f t="shared" si="50"/>
        <v>200.43175143089886</v>
      </c>
      <c r="H144" s="85">
        <f t="shared" si="51"/>
        <v>466.54110489807306</v>
      </c>
      <c r="I144" s="85">
        <f t="shared" si="51"/>
        <v>384.868046643977</v>
      </c>
    </row>
    <row r="145" spans="1:9" s="300" customFormat="1" ht="10.5" customHeight="1">
      <c r="A145" s="705"/>
      <c r="B145" s="706"/>
      <c r="C145" s="313" t="s">
        <v>49</v>
      </c>
      <c r="D145" s="85">
        <f t="shared" si="50"/>
        <v>1518.3465709897066</v>
      </c>
      <c r="E145" s="85">
        <f t="shared" si="50"/>
        <v>1246.8662040967474</v>
      </c>
      <c r="F145" s="85">
        <f t="shared" si="50"/>
        <v>1642.8809010025002</v>
      </c>
      <c r="G145" s="85">
        <f t="shared" si="50"/>
        <v>1349.133795903253</v>
      </c>
      <c r="H145" s="85">
        <f t="shared" si="51"/>
        <v>3161.2274719922066</v>
      </c>
      <c r="I145" s="85">
        <f t="shared" si="51"/>
        <v>2596</v>
      </c>
    </row>
    <row r="146" spans="1:9" s="300" customFormat="1" ht="10.5" customHeight="1">
      <c r="A146" s="705"/>
      <c r="B146" s="706"/>
      <c r="C146" s="518" t="s">
        <v>51</v>
      </c>
      <c r="D146" s="344">
        <f aca="true" t="shared" si="52" ref="D146:I146">SUM(D142:D145)</f>
        <v>20964.39145478574</v>
      </c>
      <c r="E146" s="344">
        <f t="shared" si="52"/>
        <v>17216.499656808064</v>
      </c>
      <c r="F146" s="344">
        <f t="shared" si="52"/>
        <v>22685.368916004285</v>
      </c>
      <c r="G146" s="344">
        <f t="shared" si="52"/>
        <v>18629.61645098639</v>
      </c>
      <c r="H146" s="344">
        <f t="shared" si="52"/>
        <v>43649.760370790034</v>
      </c>
      <c r="I146" s="344">
        <f t="shared" si="52"/>
        <v>35846.116107794456</v>
      </c>
    </row>
    <row r="147" spans="1:9" s="300" customFormat="1" ht="10.5" customHeight="1">
      <c r="A147" s="707"/>
      <c r="B147" s="708"/>
      <c r="C147" s="315" t="s">
        <v>9</v>
      </c>
      <c r="D147" s="60">
        <f aca="true" t="shared" si="53" ref="D147:I147">D141+D146</f>
        <v>21245.12769687049</v>
      </c>
      <c r="E147" s="60">
        <f t="shared" si="53"/>
        <v>17447.040258808065</v>
      </c>
      <c r="F147" s="60">
        <f t="shared" si="53"/>
        <v>22929.4743689999</v>
      </c>
      <c r="G147" s="60">
        <f t="shared" si="53"/>
        <v>18830.075848986387</v>
      </c>
      <c r="H147" s="60">
        <f t="shared" si="53"/>
        <v>44174.60206587041</v>
      </c>
      <c r="I147" s="60">
        <f t="shared" si="53"/>
        <v>36277.116107794456</v>
      </c>
    </row>
    <row r="148" spans="1:9" s="490" customFormat="1" ht="10.5" customHeight="1">
      <c r="A148" s="482"/>
      <c r="B148" s="482"/>
      <c r="C148" s="485"/>
      <c r="D148" s="224"/>
      <c r="E148" s="224"/>
      <c r="F148" s="224"/>
      <c r="G148" s="224"/>
      <c r="H148" s="224"/>
      <c r="I148" s="224"/>
    </row>
    <row r="149" spans="1:3" s="309" customFormat="1" ht="10.5" customHeight="1">
      <c r="A149" s="709" t="s">
        <v>22</v>
      </c>
      <c r="B149" s="709"/>
      <c r="C149" s="709"/>
    </row>
    <row r="150" spans="1:3" s="309" customFormat="1" ht="10.5" customHeight="1">
      <c r="A150" s="709" t="s">
        <v>75</v>
      </c>
      <c r="B150" s="709"/>
      <c r="C150" s="709"/>
    </row>
    <row r="151" spans="1:9" s="309" customFormat="1" ht="10.5" customHeight="1">
      <c r="A151" s="710" t="s">
        <v>474</v>
      </c>
      <c r="B151" s="710"/>
      <c r="C151" s="710"/>
      <c r="D151" s="710"/>
      <c r="E151" s="710"/>
      <c r="F151" s="710"/>
      <c r="G151" s="710"/>
      <c r="H151" s="710"/>
      <c r="I151" s="710"/>
    </row>
    <row r="152" spans="3:9" s="309" customFormat="1" ht="10.5" customHeight="1">
      <c r="C152" s="310"/>
      <c r="D152" s="310"/>
      <c r="E152" s="310"/>
      <c r="F152" s="310"/>
      <c r="G152" s="310"/>
      <c r="H152" s="711" t="s">
        <v>76</v>
      </c>
      <c r="I152" s="711"/>
    </row>
    <row r="153" spans="1:9" s="309" customFormat="1" ht="10.5" customHeight="1">
      <c r="A153" s="712" t="s">
        <v>37</v>
      </c>
      <c r="B153" s="713"/>
      <c r="C153" s="718" t="s">
        <v>38</v>
      </c>
      <c r="D153" s="719" t="s">
        <v>39</v>
      </c>
      <c r="E153" s="719"/>
      <c r="F153" s="719"/>
      <c r="G153" s="719"/>
      <c r="H153" s="719"/>
      <c r="I153" s="719"/>
    </row>
    <row r="154" spans="1:9" s="309" customFormat="1" ht="10.5" customHeight="1">
      <c r="A154" s="714"/>
      <c r="B154" s="715"/>
      <c r="C154" s="718"/>
      <c r="D154" s="720" t="s">
        <v>77</v>
      </c>
      <c r="E154" s="720"/>
      <c r="F154" s="720" t="s">
        <v>78</v>
      </c>
      <c r="G154" s="720"/>
      <c r="H154" s="720" t="s">
        <v>79</v>
      </c>
      <c r="I154" s="720"/>
    </row>
    <row r="155" spans="1:9" s="309" customFormat="1" ht="10.5" customHeight="1">
      <c r="A155" s="716"/>
      <c r="B155" s="717"/>
      <c r="C155" s="718"/>
      <c r="D155" s="312" t="s">
        <v>40</v>
      </c>
      <c r="E155" s="312" t="s">
        <v>41</v>
      </c>
      <c r="F155" s="312" t="s">
        <v>40</v>
      </c>
      <c r="G155" s="312" t="s">
        <v>41</v>
      </c>
      <c r="H155" s="312" t="s">
        <v>40</v>
      </c>
      <c r="I155" s="312" t="s">
        <v>41</v>
      </c>
    </row>
    <row r="156" spans="1:9" s="309" customFormat="1" ht="10.5" customHeight="1">
      <c r="A156" s="703" t="s">
        <v>52</v>
      </c>
      <c r="B156" s="704"/>
      <c r="C156" s="313" t="s">
        <v>43</v>
      </c>
      <c r="D156" s="85">
        <v>0</v>
      </c>
      <c r="E156" s="85">
        <v>0</v>
      </c>
      <c r="F156" s="85">
        <v>1007</v>
      </c>
      <c r="G156" s="85">
        <v>850</v>
      </c>
      <c r="H156" s="85">
        <f aca="true" t="shared" si="54" ref="H156:I158">D156+F156</f>
        <v>1007</v>
      </c>
      <c r="I156" s="85">
        <f t="shared" si="54"/>
        <v>850</v>
      </c>
    </row>
    <row r="157" spans="1:9" s="309" customFormat="1" ht="10.5" customHeight="1">
      <c r="A157" s="705"/>
      <c r="B157" s="706"/>
      <c r="C157" s="313" t="s">
        <v>44</v>
      </c>
      <c r="D157" s="85">
        <v>0</v>
      </c>
      <c r="E157" s="85">
        <v>0</v>
      </c>
      <c r="F157" s="85">
        <v>0</v>
      </c>
      <c r="G157" s="85">
        <v>0</v>
      </c>
      <c r="H157" s="85">
        <f t="shared" si="54"/>
        <v>0</v>
      </c>
      <c r="I157" s="85">
        <f t="shared" si="54"/>
        <v>0</v>
      </c>
    </row>
    <row r="158" spans="1:9" s="309" customFormat="1" ht="10.5" customHeight="1">
      <c r="A158" s="705"/>
      <c r="B158" s="706"/>
      <c r="C158" s="313" t="s">
        <v>45</v>
      </c>
      <c r="D158" s="85">
        <v>0</v>
      </c>
      <c r="E158" s="85">
        <v>0</v>
      </c>
      <c r="F158" s="85">
        <v>0</v>
      </c>
      <c r="G158" s="85">
        <v>0</v>
      </c>
      <c r="H158" s="85">
        <f t="shared" si="54"/>
        <v>0</v>
      </c>
      <c r="I158" s="85">
        <f t="shared" si="54"/>
        <v>0</v>
      </c>
    </row>
    <row r="159" spans="1:9" s="309" customFormat="1" ht="10.5" customHeight="1">
      <c r="A159" s="705"/>
      <c r="B159" s="706"/>
      <c r="C159" s="314" t="s">
        <v>46</v>
      </c>
      <c r="D159" s="188">
        <v>0</v>
      </c>
      <c r="E159" s="188">
        <v>0</v>
      </c>
      <c r="F159" s="188">
        <f>SUM(F156:F158)</f>
        <v>1007</v>
      </c>
      <c r="G159" s="188">
        <f>SUM(G156:G158)</f>
        <v>850</v>
      </c>
      <c r="H159" s="188">
        <f>SUM(H156:H158)</f>
        <v>1007</v>
      </c>
      <c r="I159" s="188">
        <f>SUM(I156:I158)</f>
        <v>850</v>
      </c>
    </row>
    <row r="160" spans="1:9" s="309" customFormat="1" ht="10.5" customHeight="1">
      <c r="A160" s="705"/>
      <c r="B160" s="706"/>
      <c r="C160" s="313" t="s">
        <v>47</v>
      </c>
      <c r="D160" s="85">
        <v>8938</v>
      </c>
      <c r="E160" s="85">
        <v>7400</v>
      </c>
      <c r="F160" s="85">
        <v>3914</v>
      </c>
      <c r="G160" s="85">
        <v>3240</v>
      </c>
      <c r="H160" s="85">
        <f aca="true" t="shared" si="55" ref="H160:I163">D160+F160</f>
        <v>12852</v>
      </c>
      <c r="I160" s="85">
        <f t="shared" si="55"/>
        <v>10640</v>
      </c>
    </row>
    <row r="161" spans="1:9" s="309" customFormat="1" ht="10.5" customHeight="1">
      <c r="A161" s="705"/>
      <c r="B161" s="706"/>
      <c r="C161" s="313" t="s">
        <v>48</v>
      </c>
      <c r="D161" s="85">
        <v>495</v>
      </c>
      <c r="E161" s="85">
        <v>410</v>
      </c>
      <c r="F161" s="85">
        <v>0</v>
      </c>
      <c r="G161" s="85">
        <v>0</v>
      </c>
      <c r="H161" s="85">
        <f t="shared" si="55"/>
        <v>495</v>
      </c>
      <c r="I161" s="85">
        <f t="shared" si="55"/>
        <v>410</v>
      </c>
    </row>
    <row r="162" spans="1:9" s="309" customFormat="1" ht="10.5" customHeight="1">
      <c r="A162" s="705"/>
      <c r="B162" s="706"/>
      <c r="C162" s="313" t="s">
        <v>50</v>
      </c>
      <c r="D162" s="85">
        <v>0</v>
      </c>
      <c r="E162" s="85">
        <v>0</v>
      </c>
      <c r="F162" s="85">
        <v>0</v>
      </c>
      <c r="G162" s="85">
        <v>0</v>
      </c>
      <c r="H162" s="85">
        <f t="shared" si="55"/>
        <v>0</v>
      </c>
      <c r="I162" s="85">
        <f t="shared" si="55"/>
        <v>0</v>
      </c>
    </row>
    <row r="163" spans="1:9" s="309" customFormat="1" ht="10.5" customHeight="1">
      <c r="A163" s="705"/>
      <c r="B163" s="706"/>
      <c r="C163" s="313" t="s">
        <v>49</v>
      </c>
      <c r="D163" s="85">
        <v>72</v>
      </c>
      <c r="E163" s="85">
        <v>60</v>
      </c>
      <c r="F163" s="85">
        <v>0</v>
      </c>
      <c r="G163" s="85">
        <v>0</v>
      </c>
      <c r="H163" s="85">
        <f t="shared" si="55"/>
        <v>72</v>
      </c>
      <c r="I163" s="85">
        <f t="shared" si="55"/>
        <v>60</v>
      </c>
    </row>
    <row r="164" spans="1:9" s="309" customFormat="1" ht="10.5" customHeight="1">
      <c r="A164" s="705"/>
      <c r="B164" s="706"/>
      <c r="C164" s="314" t="s">
        <v>51</v>
      </c>
      <c r="D164" s="188">
        <f aca="true" t="shared" si="56" ref="D164:I164">SUM(D160:D163)</f>
        <v>9505</v>
      </c>
      <c r="E164" s="188">
        <f t="shared" si="56"/>
        <v>7870</v>
      </c>
      <c r="F164" s="188">
        <f t="shared" si="56"/>
        <v>3914</v>
      </c>
      <c r="G164" s="188">
        <f t="shared" si="56"/>
        <v>3240</v>
      </c>
      <c r="H164" s="188">
        <f t="shared" si="56"/>
        <v>13419</v>
      </c>
      <c r="I164" s="188">
        <f t="shared" si="56"/>
        <v>11110</v>
      </c>
    </row>
    <row r="165" spans="1:9" s="309" customFormat="1" ht="10.5" customHeight="1">
      <c r="A165" s="707"/>
      <c r="B165" s="708"/>
      <c r="C165" s="518" t="s">
        <v>295</v>
      </c>
      <c r="D165" s="344">
        <f aca="true" t="shared" si="57" ref="D165:I165">D159+D164</f>
        <v>9505</v>
      </c>
      <c r="E165" s="344">
        <f t="shared" si="57"/>
        <v>7870</v>
      </c>
      <c r="F165" s="344">
        <f t="shared" si="57"/>
        <v>4921</v>
      </c>
      <c r="G165" s="344">
        <f t="shared" si="57"/>
        <v>4090</v>
      </c>
      <c r="H165" s="344">
        <f t="shared" si="57"/>
        <v>14426</v>
      </c>
      <c r="I165" s="344">
        <f t="shared" si="57"/>
        <v>11960</v>
      </c>
    </row>
    <row r="166" spans="1:9" s="309" customFormat="1" ht="10.5" customHeight="1">
      <c r="A166" s="721" t="s">
        <v>53</v>
      </c>
      <c r="B166" s="721" t="s">
        <v>54</v>
      </c>
      <c r="C166" s="313" t="s">
        <v>43</v>
      </c>
      <c r="D166" s="85">
        <v>0</v>
      </c>
      <c r="E166" s="85">
        <v>0</v>
      </c>
      <c r="F166" s="85">
        <v>0</v>
      </c>
      <c r="G166" s="85"/>
      <c r="H166" s="85">
        <f>D166+F166</f>
        <v>0</v>
      </c>
      <c r="I166" s="85">
        <f aca="true" t="shared" si="58" ref="H166:I168">E166+G166</f>
        <v>0</v>
      </c>
    </row>
    <row r="167" spans="1:9" s="309" customFormat="1" ht="10.5" customHeight="1">
      <c r="A167" s="722"/>
      <c r="B167" s="722"/>
      <c r="C167" s="313" t="s">
        <v>44</v>
      </c>
      <c r="D167" s="85">
        <v>0</v>
      </c>
      <c r="E167" s="85">
        <v>0</v>
      </c>
      <c r="F167" s="85">
        <v>0</v>
      </c>
      <c r="G167" s="85">
        <v>0</v>
      </c>
      <c r="H167" s="85">
        <f t="shared" si="58"/>
        <v>0</v>
      </c>
      <c r="I167" s="85">
        <f t="shared" si="58"/>
        <v>0</v>
      </c>
    </row>
    <row r="168" spans="1:9" s="309" customFormat="1" ht="10.5" customHeight="1">
      <c r="A168" s="722"/>
      <c r="B168" s="722"/>
      <c r="C168" s="313" t="s">
        <v>45</v>
      </c>
      <c r="D168" s="85">
        <v>0</v>
      </c>
      <c r="E168" s="85">
        <v>0</v>
      </c>
      <c r="F168" s="85">
        <v>0</v>
      </c>
      <c r="G168" s="85">
        <v>0</v>
      </c>
      <c r="H168" s="85">
        <f t="shared" si="58"/>
        <v>0</v>
      </c>
      <c r="I168" s="85">
        <f t="shared" si="58"/>
        <v>0</v>
      </c>
    </row>
    <row r="169" spans="1:9" s="309" customFormat="1" ht="10.5" customHeight="1">
      <c r="A169" s="722"/>
      <c r="B169" s="722"/>
      <c r="C169" s="314" t="s">
        <v>46</v>
      </c>
      <c r="D169" s="188">
        <v>0</v>
      </c>
      <c r="E169" s="188">
        <v>0</v>
      </c>
      <c r="F169" s="188">
        <v>0</v>
      </c>
      <c r="G169" s="188">
        <v>0</v>
      </c>
      <c r="H169" s="188">
        <f>SUM(H166:H168)</f>
        <v>0</v>
      </c>
      <c r="I169" s="188">
        <f>SUM(I166:I168)</f>
        <v>0</v>
      </c>
    </row>
    <row r="170" spans="1:9" s="309" customFormat="1" ht="10.5" customHeight="1">
      <c r="A170" s="722"/>
      <c r="B170" s="722"/>
      <c r="C170" s="313" t="s">
        <v>47</v>
      </c>
      <c r="D170" s="85">
        <v>3423</v>
      </c>
      <c r="E170" s="85">
        <v>2788</v>
      </c>
      <c r="F170" s="85">
        <v>0</v>
      </c>
      <c r="G170" s="85">
        <v>0</v>
      </c>
      <c r="H170" s="85">
        <f aca="true" t="shared" si="59" ref="H170:I173">D170+F170</f>
        <v>3423</v>
      </c>
      <c r="I170" s="85">
        <f t="shared" si="59"/>
        <v>2788</v>
      </c>
    </row>
    <row r="171" spans="1:9" s="309" customFormat="1" ht="10.5" customHeight="1">
      <c r="A171" s="722"/>
      <c r="B171" s="722"/>
      <c r="C171" s="313" t="s">
        <v>48</v>
      </c>
      <c r="D171" s="85">
        <v>49</v>
      </c>
      <c r="E171" s="85">
        <v>40</v>
      </c>
      <c r="F171" s="85">
        <v>0</v>
      </c>
      <c r="G171" s="85">
        <v>0</v>
      </c>
      <c r="H171" s="85">
        <f t="shared" si="59"/>
        <v>49</v>
      </c>
      <c r="I171" s="85">
        <f t="shared" si="59"/>
        <v>40</v>
      </c>
    </row>
    <row r="172" spans="1:9" s="309" customFormat="1" ht="10.5" customHeight="1">
      <c r="A172" s="722"/>
      <c r="B172" s="722"/>
      <c r="C172" s="313" t="s">
        <v>50</v>
      </c>
      <c r="D172" s="85"/>
      <c r="E172" s="85"/>
      <c r="F172" s="85">
        <v>0</v>
      </c>
      <c r="G172" s="85">
        <v>0</v>
      </c>
      <c r="H172" s="85">
        <f t="shared" si="59"/>
        <v>0</v>
      </c>
      <c r="I172" s="85">
        <f t="shared" si="59"/>
        <v>0</v>
      </c>
    </row>
    <row r="173" spans="1:9" s="309" customFormat="1" ht="10.5" customHeight="1">
      <c r="A173" s="722"/>
      <c r="B173" s="722"/>
      <c r="C173" s="313" t="s">
        <v>49</v>
      </c>
      <c r="D173" s="85">
        <v>307</v>
      </c>
      <c r="E173" s="85">
        <v>250</v>
      </c>
      <c r="F173" s="85">
        <v>0</v>
      </c>
      <c r="G173" s="85">
        <v>0</v>
      </c>
      <c r="H173" s="85">
        <f t="shared" si="59"/>
        <v>307</v>
      </c>
      <c r="I173" s="85">
        <f t="shared" si="59"/>
        <v>250</v>
      </c>
    </row>
    <row r="174" spans="1:9" s="309" customFormat="1" ht="10.5" customHeight="1">
      <c r="A174" s="722"/>
      <c r="B174" s="722"/>
      <c r="C174" s="314" t="s">
        <v>51</v>
      </c>
      <c r="D174" s="188">
        <f>SUM(D170:D173)</f>
        <v>3779</v>
      </c>
      <c r="E174" s="188">
        <f>SUM(E170:E173)</f>
        <v>3078</v>
      </c>
      <c r="F174" s="188">
        <v>0</v>
      </c>
      <c r="G174" s="188">
        <v>0</v>
      </c>
      <c r="H174" s="188">
        <f>SUM(H170:H173)</f>
        <v>3779</v>
      </c>
      <c r="I174" s="188">
        <f>SUM(I170:I173)</f>
        <v>3078</v>
      </c>
    </row>
    <row r="175" spans="1:9" s="309" customFormat="1" ht="10.5" customHeight="1">
      <c r="A175" s="722"/>
      <c r="B175" s="723"/>
      <c r="C175" s="518" t="s">
        <v>295</v>
      </c>
      <c r="D175" s="344">
        <f aca="true" t="shared" si="60" ref="D175:I175">D169+D174</f>
        <v>3779</v>
      </c>
      <c r="E175" s="344">
        <f t="shared" si="60"/>
        <v>3078</v>
      </c>
      <c r="F175" s="344">
        <f t="shared" si="60"/>
        <v>0</v>
      </c>
      <c r="G175" s="344">
        <f t="shared" si="60"/>
        <v>0</v>
      </c>
      <c r="H175" s="344">
        <f t="shared" si="60"/>
        <v>3779</v>
      </c>
      <c r="I175" s="344">
        <f t="shared" si="60"/>
        <v>3078</v>
      </c>
    </row>
    <row r="176" spans="1:9" s="309" customFormat="1" ht="10.5" customHeight="1">
      <c r="A176" s="722"/>
      <c r="B176" s="721" t="s">
        <v>55</v>
      </c>
      <c r="C176" s="313" t="s">
        <v>43</v>
      </c>
      <c r="D176" s="85">
        <v>0</v>
      </c>
      <c r="E176" s="85">
        <v>0</v>
      </c>
      <c r="F176" s="85">
        <v>0</v>
      </c>
      <c r="G176" s="85">
        <v>0</v>
      </c>
      <c r="H176" s="85">
        <f aca="true" t="shared" si="61" ref="H176:I178">D176+F176</f>
        <v>0</v>
      </c>
      <c r="I176" s="85">
        <f t="shared" si="61"/>
        <v>0</v>
      </c>
    </row>
    <row r="177" spans="1:9" s="309" customFormat="1" ht="10.5" customHeight="1">
      <c r="A177" s="722"/>
      <c r="B177" s="722"/>
      <c r="C177" s="313" t="s">
        <v>44</v>
      </c>
      <c r="D177" s="85">
        <v>0</v>
      </c>
      <c r="E177" s="85">
        <v>0</v>
      </c>
      <c r="F177" s="85">
        <v>0</v>
      </c>
      <c r="G177" s="85">
        <v>0</v>
      </c>
      <c r="H177" s="85">
        <f t="shared" si="61"/>
        <v>0</v>
      </c>
      <c r="I177" s="85">
        <f t="shared" si="61"/>
        <v>0</v>
      </c>
    </row>
    <row r="178" spans="1:9" s="309" customFormat="1" ht="10.5" customHeight="1">
      <c r="A178" s="722"/>
      <c r="B178" s="722"/>
      <c r="C178" s="313" t="s">
        <v>45</v>
      </c>
      <c r="D178" s="85">
        <v>0</v>
      </c>
      <c r="E178" s="85">
        <v>0</v>
      </c>
      <c r="F178" s="85">
        <v>0</v>
      </c>
      <c r="G178" s="85">
        <v>0</v>
      </c>
      <c r="H178" s="85">
        <f t="shared" si="61"/>
        <v>0</v>
      </c>
      <c r="I178" s="85">
        <f t="shared" si="61"/>
        <v>0</v>
      </c>
    </row>
    <row r="179" spans="1:9" s="309" customFormat="1" ht="10.5" customHeight="1">
      <c r="A179" s="722"/>
      <c r="B179" s="722"/>
      <c r="C179" s="314" t="s">
        <v>46</v>
      </c>
      <c r="D179" s="188">
        <v>0</v>
      </c>
      <c r="E179" s="188">
        <v>0</v>
      </c>
      <c r="F179" s="188">
        <f>SUM(F176:F178)</f>
        <v>0</v>
      </c>
      <c r="G179" s="188">
        <f>SUM(G176:G178)</f>
        <v>0</v>
      </c>
      <c r="H179" s="188">
        <f>SUM(H176:H178)</f>
        <v>0</v>
      </c>
      <c r="I179" s="188">
        <f>SUM(I176:I178)</f>
        <v>0</v>
      </c>
    </row>
    <row r="180" spans="1:9" s="309" customFormat="1" ht="10.5" customHeight="1">
      <c r="A180" s="722"/>
      <c r="B180" s="722"/>
      <c r="C180" s="313" t="s">
        <v>47</v>
      </c>
      <c r="D180" s="85">
        <v>2000</v>
      </c>
      <c r="E180" s="85">
        <v>1630</v>
      </c>
      <c r="F180" s="85">
        <v>0</v>
      </c>
      <c r="G180" s="85">
        <v>0</v>
      </c>
      <c r="H180" s="85">
        <f aca="true" t="shared" si="62" ref="H180:I183">D180+F180</f>
        <v>2000</v>
      </c>
      <c r="I180" s="85">
        <f t="shared" si="62"/>
        <v>1630</v>
      </c>
    </row>
    <row r="181" spans="1:9" s="309" customFormat="1" ht="10.5" customHeight="1">
      <c r="A181" s="722"/>
      <c r="B181" s="722"/>
      <c r="C181" s="313" t="s">
        <v>48</v>
      </c>
      <c r="D181" s="85">
        <v>0</v>
      </c>
      <c r="E181" s="85">
        <v>0</v>
      </c>
      <c r="F181" s="85">
        <v>0</v>
      </c>
      <c r="G181" s="85">
        <v>0</v>
      </c>
      <c r="H181" s="85">
        <f t="shared" si="62"/>
        <v>0</v>
      </c>
      <c r="I181" s="85">
        <f t="shared" si="62"/>
        <v>0</v>
      </c>
    </row>
    <row r="182" spans="1:9" s="309" customFormat="1" ht="10.5" customHeight="1">
      <c r="A182" s="722"/>
      <c r="B182" s="722"/>
      <c r="C182" s="313" t="s">
        <v>50</v>
      </c>
      <c r="D182" s="85">
        <v>0</v>
      </c>
      <c r="E182" s="85">
        <v>0</v>
      </c>
      <c r="F182" s="85">
        <v>0</v>
      </c>
      <c r="G182" s="85">
        <v>0</v>
      </c>
      <c r="H182" s="85">
        <f t="shared" si="62"/>
        <v>0</v>
      </c>
      <c r="I182" s="85">
        <f t="shared" si="62"/>
        <v>0</v>
      </c>
    </row>
    <row r="183" spans="1:9" s="309" customFormat="1" ht="10.5" customHeight="1">
      <c r="A183" s="722"/>
      <c r="B183" s="722"/>
      <c r="C183" s="313" t="s">
        <v>49</v>
      </c>
      <c r="D183" s="85">
        <v>0</v>
      </c>
      <c r="E183" s="85">
        <v>0</v>
      </c>
      <c r="F183" s="85">
        <v>0</v>
      </c>
      <c r="G183" s="85">
        <v>0</v>
      </c>
      <c r="H183" s="85">
        <f t="shared" si="62"/>
        <v>0</v>
      </c>
      <c r="I183" s="85">
        <f t="shared" si="62"/>
        <v>0</v>
      </c>
    </row>
    <row r="184" spans="1:9" s="309" customFormat="1" ht="10.5" customHeight="1">
      <c r="A184" s="722"/>
      <c r="B184" s="722"/>
      <c r="C184" s="314" t="s">
        <v>51</v>
      </c>
      <c r="D184" s="188">
        <f aca="true" t="shared" si="63" ref="D184:I184">SUM(D180:D183)</f>
        <v>2000</v>
      </c>
      <c r="E184" s="188">
        <f t="shared" si="63"/>
        <v>1630</v>
      </c>
      <c r="F184" s="188">
        <f t="shared" si="63"/>
        <v>0</v>
      </c>
      <c r="G184" s="188">
        <f t="shared" si="63"/>
        <v>0</v>
      </c>
      <c r="H184" s="188">
        <f t="shared" si="63"/>
        <v>2000</v>
      </c>
      <c r="I184" s="188">
        <f t="shared" si="63"/>
        <v>1630</v>
      </c>
    </row>
    <row r="185" spans="1:9" s="309" customFormat="1" ht="10.5" customHeight="1">
      <c r="A185" s="723"/>
      <c r="B185" s="723"/>
      <c r="C185" s="518" t="s">
        <v>295</v>
      </c>
      <c r="D185" s="344">
        <f aca="true" t="shared" si="64" ref="D185:I185">D179+D184</f>
        <v>2000</v>
      </c>
      <c r="E185" s="344">
        <f t="shared" si="64"/>
        <v>1630</v>
      </c>
      <c r="F185" s="344">
        <f t="shared" si="64"/>
        <v>0</v>
      </c>
      <c r="G185" s="344">
        <f t="shared" si="64"/>
        <v>0</v>
      </c>
      <c r="H185" s="344">
        <f t="shared" si="64"/>
        <v>2000</v>
      </c>
      <c r="I185" s="344">
        <f t="shared" si="64"/>
        <v>1630</v>
      </c>
    </row>
    <row r="186" spans="1:9" s="309" customFormat="1" ht="10.5" customHeight="1">
      <c r="A186" s="700" t="s">
        <v>56</v>
      </c>
      <c r="B186" s="701"/>
      <c r="C186" s="702"/>
      <c r="D186" s="60">
        <f aca="true" t="shared" si="65" ref="D186:I186">D175+D185</f>
        <v>5779</v>
      </c>
      <c r="E186" s="60">
        <f t="shared" si="65"/>
        <v>4708</v>
      </c>
      <c r="F186" s="60">
        <f t="shared" si="65"/>
        <v>0</v>
      </c>
      <c r="G186" s="60">
        <f t="shared" si="65"/>
        <v>0</v>
      </c>
      <c r="H186" s="60">
        <f t="shared" si="65"/>
        <v>5779</v>
      </c>
      <c r="I186" s="60">
        <f t="shared" si="65"/>
        <v>4708</v>
      </c>
    </row>
    <row r="187" spans="1:9" s="309" customFormat="1" ht="10.5" customHeight="1">
      <c r="A187" s="703" t="s">
        <v>404</v>
      </c>
      <c r="B187" s="704"/>
      <c r="C187" s="313" t="s">
        <v>43</v>
      </c>
      <c r="D187" s="85">
        <f aca="true" t="shared" si="66" ref="D187:G189">D156+D166+D176</f>
        <v>0</v>
      </c>
      <c r="E187" s="85">
        <f t="shared" si="66"/>
        <v>0</v>
      </c>
      <c r="F187" s="85">
        <f t="shared" si="66"/>
        <v>1007</v>
      </c>
      <c r="G187" s="85">
        <f t="shared" si="66"/>
        <v>850</v>
      </c>
      <c r="H187" s="85">
        <f aca="true" t="shared" si="67" ref="H187:I189">H156+H166+H176</f>
        <v>1007</v>
      </c>
      <c r="I187" s="85">
        <f t="shared" si="67"/>
        <v>850</v>
      </c>
    </row>
    <row r="188" spans="1:9" s="309" customFormat="1" ht="10.5" customHeight="1">
      <c r="A188" s="705"/>
      <c r="B188" s="706"/>
      <c r="C188" s="313" t="s">
        <v>44</v>
      </c>
      <c r="D188" s="85">
        <f t="shared" si="66"/>
        <v>0</v>
      </c>
      <c r="E188" s="85">
        <f t="shared" si="66"/>
        <v>0</v>
      </c>
      <c r="F188" s="85">
        <f t="shared" si="66"/>
        <v>0</v>
      </c>
      <c r="G188" s="85">
        <f t="shared" si="66"/>
        <v>0</v>
      </c>
      <c r="H188" s="85">
        <f t="shared" si="67"/>
        <v>0</v>
      </c>
      <c r="I188" s="85">
        <f t="shared" si="67"/>
        <v>0</v>
      </c>
    </row>
    <row r="189" spans="1:9" s="309" customFormat="1" ht="10.5" customHeight="1">
      <c r="A189" s="705"/>
      <c r="B189" s="706"/>
      <c r="C189" s="313" t="s">
        <v>45</v>
      </c>
      <c r="D189" s="85">
        <f t="shared" si="66"/>
        <v>0</v>
      </c>
      <c r="E189" s="85">
        <f t="shared" si="66"/>
        <v>0</v>
      </c>
      <c r="F189" s="85">
        <f t="shared" si="66"/>
        <v>0</v>
      </c>
      <c r="G189" s="85">
        <f t="shared" si="66"/>
        <v>0</v>
      </c>
      <c r="H189" s="85">
        <f t="shared" si="67"/>
        <v>0</v>
      </c>
      <c r="I189" s="85">
        <f t="shared" si="67"/>
        <v>0</v>
      </c>
    </row>
    <row r="190" spans="1:9" s="309" customFormat="1" ht="10.5" customHeight="1">
      <c r="A190" s="705"/>
      <c r="B190" s="706"/>
      <c r="C190" s="518" t="s">
        <v>46</v>
      </c>
      <c r="D190" s="344">
        <f aca="true" t="shared" si="68" ref="D190:I190">SUM(D187:D189)</f>
        <v>0</v>
      </c>
      <c r="E190" s="344">
        <f t="shared" si="68"/>
        <v>0</v>
      </c>
      <c r="F190" s="344">
        <f t="shared" si="68"/>
        <v>1007</v>
      </c>
      <c r="G190" s="344">
        <f t="shared" si="68"/>
        <v>850</v>
      </c>
      <c r="H190" s="344">
        <f t="shared" si="68"/>
        <v>1007</v>
      </c>
      <c r="I190" s="344">
        <f t="shared" si="68"/>
        <v>850</v>
      </c>
    </row>
    <row r="191" spans="1:9" s="309" customFormat="1" ht="10.5" customHeight="1">
      <c r="A191" s="705"/>
      <c r="B191" s="706"/>
      <c r="C191" s="313" t="s">
        <v>47</v>
      </c>
      <c r="D191" s="85">
        <f aca="true" t="shared" si="69" ref="D191:G194">D160+D170+D180</f>
        <v>14361</v>
      </c>
      <c r="E191" s="85">
        <f t="shared" si="69"/>
        <v>11818</v>
      </c>
      <c r="F191" s="85">
        <f t="shared" si="69"/>
        <v>3914</v>
      </c>
      <c r="G191" s="85">
        <f t="shared" si="69"/>
        <v>3240</v>
      </c>
      <c r="H191" s="85">
        <f aca="true" t="shared" si="70" ref="H191:I194">H160+H170+H180</f>
        <v>18275</v>
      </c>
      <c r="I191" s="85">
        <f t="shared" si="70"/>
        <v>15058</v>
      </c>
    </row>
    <row r="192" spans="1:9" s="309" customFormat="1" ht="10.5" customHeight="1">
      <c r="A192" s="705"/>
      <c r="B192" s="706"/>
      <c r="C192" s="313" t="s">
        <v>48</v>
      </c>
      <c r="D192" s="85">
        <f t="shared" si="69"/>
        <v>544</v>
      </c>
      <c r="E192" s="85">
        <f t="shared" si="69"/>
        <v>450</v>
      </c>
      <c r="F192" s="85">
        <f t="shared" si="69"/>
        <v>0</v>
      </c>
      <c r="G192" s="85">
        <f t="shared" si="69"/>
        <v>0</v>
      </c>
      <c r="H192" s="85">
        <f t="shared" si="70"/>
        <v>544</v>
      </c>
      <c r="I192" s="85">
        <f t="shared" si="70"/>
        <v>450</v>
      </c>
    </row>
    <row r="193" spans="1:9" s="309" customFormat="1" ht="10.5" customHeight="1">
      <c r="A193" s="705"/>
      <c r="B193" s="706"/>
      <c r="C193" s="313" t="s">
        <v>50</v>
      </c>
      <c r="D193" s="85">
        <f t="shared" si="69"/>
        <v>0</v>
      </c>
      <c r="E193" s="85">
        <f t="shared" si="69"/>
        <v>0</v>
      </c>
      <c r="F193" s="85">
        <f t="shared" si="69"/>
        <v>0</v>
      </c>
      <c r="G193" s="85">
        <f t="shared" si="69"/>
        <v>0</v>
      </c>
      <c r="H193" s="85">
        <f t="shared" si="70"/>
        <v>0</v>
      </c>
      <c r="I193" s="85">
        <f t="shared" si="70"/>
        <v>0</v>
      </c>
    </row>
    <row r="194" spans="1:9" s="309" customFormat="1" ht="10.5" customHeight="1">
      <c r="A194" s="705"/>
      <c r="B194" s="706"/>
      <c r="C194" s="313" t="s">
        <v>49</v>
      </c>
      <c r="D194" s="85">
        <f t="shared" si="69"/>
        <v>379</v>
      </c>
      <c r="E194" s="85">
        <f t="shared" si="69"/>
        <v>310</v>
      </c>
      <c r="F194" s="85">
        <f t="shared" si="69"/>
        <v>0</v>
      </c>
      <c r="G194" s="85">
        <f t="shared" si="69"/>
        <v>0</v>
      </c>
      <c r="H194" s="85">
        <f t="shared" si="70"/>
        <v>379</v>
      </c>
      <c r="I194" s="85">
        <f t="shared" si="70"/>
        <v>310</v>
      </c>
    </row>
    <row r="195" spans="1:9" s="309" customFormat="1" ht="10.5" customHeight="1">
      <c r="A195" s="705"/>
      <c r="B195" s="706"/>
      <c r="C195" s="518" t="s">
        <v>51</v>
      </c>
      <c r="D195" s="344">
        <f aca="true" t="shared" si="71" ref="D195:I195">SUM(D191:D194)</f>
        <v>15284</v>
      </c>
      <c r="E195" s="344">
        <f t="shared" si="71"/>
        <v>12578</v>
      </c>
      <c r="F195" s="344">
        <f t="shared" si="71"/>
        <v>3914</v>
      </c>
      <c r="G195" s="344">
        <f t="shared" si="71"/>
        <v>3240</v>
      </c>
      <c r="H195" s="344">
        <f t="shared" si="71"/>
        <v>19198</v>
      </c>
      <c r="I195" s="344">
        <f t="shared" si="71"/>
        <v>15818</v>
      </c>
    </row>
    <row r="196" spans="1:9" s="309" customFormat="1" ht="10.5" customHeight="1">
      <c r="A196" s="707"/>
      <c r="B196" s="708"/>
      <c r="C196" s="315" t="s">
        <v>9</v>
      </c>
      <c r="D196" s="60">
        <f aca="true" t="shared" si="72" ref="D196:I196">D190+D195</f>
        <v>15284</v>
      </c>
      <c r="E196" s="60">
        <f t="shared" si="72"/>
        <v>12578</v>
      </c>
      <c r="F196" s="60">
        <f t="shared" si="72"/>
        <v>4921</v>
      </c>
      <c r="G196" s="60">
        <f t="shared" si="72"/>
        <v>4090</v>
      </c>
      <c r="H196" s="60">
        <f t="shared" si="72"/>
        <v>20205</v>
      </c>
      <c r="I196" s="60">
        <f t="shared" si="72"/>
        <v>16668</v>
      </c>
    </row>
    <row r="198" spans="1:11" ht="12.75">
      <c r="A198" s="746" t="s">
        <v>22</v>
      </c>
      <c r="B198" s="746"/>
      <c r="C198" s="746"/>
      <c r="D198" s="300"/>
      <c r="E198" s="300"/>
      <c r="F198" s="300"/>
      <c r="G198" s="300"/>
      <c r="H198" s="300"/>
      <c r="I198" s="300"/>
      <c r="J198" s="300"/>
      <c r="K198" s="300"/>
    </row>
    <row r="199" spans="1:11" ht="12.75">
      <c r="A199" s="746" t="s">
        <v>60</v>
      </c>
      <c r="B199" s="746"/>
      <c r="C199" s="746"/>
      <c r="D199" s="300"/>
      <c r="E199" s="300"/>
      <c r="F199" s="300"/>
      <c r="G199" s="300"/>
      <c r="H199" s="300"/>
      <c r="I199" s="300"/>
      <c r="J199" s="300"/>
      <c r="K199" s="300"/>
    </row>
    <row r="200" spans="1:11" ht="12.75">
      <c r="A200" s="732" t="s">
        <v>492</v>
      </c>
      <c r="B200" s="732"/>
      <c r="C200" s="732"/>
      <c r="D200" s="732"/>
      <c r="E200" s="732"/>
      <c r="F200" s="732"/>
      <c r="G200" s="732"/>
      <c r="H200" s="732"/>
      <c r="I200" s="732"/>
      <c r="J200" s="732"/>
      <c r="K200" s="732"/>
    </row>
    <row r="201" spans="1:11" ht="9.75" customHeight="1">
      <c r="A201" s="300"/>
      <c r="B201" s="300"/>
      <c r="C201" s="300"/>
      <c r="D201" s="300"/>
      <c r="E201" s="300"/>
      <c r="F201" s="300"/>
      <c r="G201" s="300"/>
      <c r="H201" s="300"/>
      <c r="I201" s="300"/>
      <c r="J201" s="300"/>
      <c r="K201" s="321" t="s">
        <v>59</v>
      </c>
    </row>
    <row r="202" spans="1:11" ht="9.75" customHeight="1">
      <c r="A202" s="747" t="s">
        <v>37</v>
      </c>
      <c r="B202" s="748"/>
      <c r="C202" s="753" t="s">
        <v>38</v>
      </c>
      <c r="D202" s="754" t="s">
        <v>39</v>
      </c>
      <c r="E202" s="754"/>
      <c r="F202" s="754"/>
      <c r="G202" s="754"/>
      <c r="H202" s="754"/>
      <c r="I202" s="754"/>
      <c r="J202" s="754"/>
      <c r="K202" s="754"/>
    </row>
    <row r="203" spans="1:11" ht="9.75" customHeight="1">
      <c r="A203" s="749"/>
      <c r="B203" s="750"/>
      <c r="C203" s="753"/>
      <c r="D203" s="666" t="s">
        <v>61</v>
      </c>
      <c r="E203" s="666"/>
      <c r="F203" s="666" t="s">
        <v>62</v>
      </c>
      <c r="G203" s="666"/>
      <c r="H203" s="666" t="s">
        <v>63</v>
      </c>
      <c r="I203" s="666"/>
      <c r="J203" s="666" t="s">
        <v>64</v>
      </c>
      <c r="K203" s="666"/>
    </row>
    <row r="204" spans="1:11" ht="10.5" customHeight="1">
      <c r="A204" s="751"/>
      <c r="B204" s="752"/>
      <c r="C204" s="753"/>
      <c r="D204" s="302" t="s">
        <v>40</v>
      </c>
      <c r="E204" s="302" t="s">
        <v>41</v>
      </c>
      <c r="F204" s="302" t="s">
        <v>40</v>
      </c>
      <c r="G204" s="302" t="s">
        <v>41</v>
      </c>
      <c r="H204" s="302" t="s">
        <v>40</v>
      </c>
      <c r="I204" s="302" t="s">
        <v>41</v>
      </c>
      <c r="J204" s="302" t="s">
        <v>40</v>
      </c>
      <c r="K204" s="302" t="s">
        <v>41</v>
      </c>
    </row>
    <row r="205" spans="1:11" ht="10.5" customHeight="1">
      <c r="A205" s="725" t="s">
        <v>52</v>
      </c>
      <c r="B205" s="726"/>
      <c r="C205" s="303" t="s">
        <v>43</v>
      </c>
      <c r="D205" s="304">
        <v>0</v>
      </c>
      <c r="E205" s="304">
        <f>D205*0.845</f>
        <v>0</v>
      </c>
      <c r="F205" s="304">
        <v>0</v>
      </c>
      <c r="G205" s="304">
        <f>F205*0.845</f>
        <v>0</v>
      </c>
      <c r="H205" s="304">
        <v>0</v>
      </c>
      <c r="I205" s="304">
        <f>H205*0.845</f>
        <v>0</v>
      </c>
      <c r="J205" s="304">
        <f aca="true" t="shared" si="73" ref="J205:K207">D205+F205+H205</f>
        <v>0</v>
      </c>
      <c r="K205" s="304">
        <f t="shared" si="73"/>
        <v>0</v>
      </c>
    </row>
    <row r="206" spans="1:11" ht="9.75" customHeight="1">
      <c r="A206" s="727"/>
      <c r="B206" s="728"/>
      <c r="C206" s="303" t="s">
        <v>44</v>
      </c>
      <c r="D206" s="304">
        <v>0</v>
      </c>
      <c r="E206" s="304">
        <f>D206*0.845</f>
        <v>0</v>
      </c>
      <c r="F206" s="304">
        <v>0</v>
      </c>
      <c r="G206" s="304">
        <f>F206*0.845</f>
        <v>0</v>
      </c>
      <c r="H206" s="304">
        <v>0</v>
      </c>
      <c r="I206" s="304">
        <f>H206*0.845</f>
        <v>0</v>
      </c>
      <c r="J206" s="304">
        <f t="shared" si="73"/>
        <v>0</v>
      </c>
      <c r="K206" s="304">
        <f t="shared" si="73"/>
        <v>0</v>
      </c>
    </row>
    <row r="207" spans="1:11" ht="9" customHeight="1">
      <c r="A207" s="727"/>
      <c r="B207" s="728"/>
      <c r="C207" s="303" t="s">
        <v>45</v>
      </c>
      <c r="D207" s="304">
        <v>0</v>
      </c>
      <c r="E207" s="304">
        <f>D207*0.845</f>
        <v>0</v>
      </c>
      <c r="F207" s="304">
        <v>0</v>
      </c>
      <c r="G207" s="304">
        <f>F207*0.845</f>
        <v>0</v>
      </c>
      <c r="H207" s="304">
        <v>0</v>
      </c>
      <c r="I207" s="304">
        <f>H207*0.845</f>
        <v>0</v>
      </c>
      <c r="J207" s="304">
        <f t="shared" si="73"/>
        <v>0</v>
      </c>
      <c r="K207" s="304">
        <f t="shared" si="73"/>
        <v>0</v>
      </c>
    </row>
    <row r="208" spans="1:11" ht="10.5" customHeight="1">
      <c r="A208" s="727"/>
      <c r="B208" s="728"/>
      <c r="C208" s="5" t="s">
        <v>46</v>
      </c>
      <c r="D208" s="305">
        <f>SUM(D205:D207)</f>
        <v>0</v>
      </c>
      <c r="E208" s="305">
        <f>SUM(E205:E207)</f>
        <v>0</v>
      </c>
      <c r="F208" s="305">
        <f>SUM(F205:F207)</f>
        <v>0</v>
      </c>
      <c r="G208" s="305">
        <f>SUM(G205:G207)</f>
        <v>0</v>
      </c>
      <c r="H208" s="305">
        <f>SUM(H205:H207)</f>
        <v>0</v>
      </c>
      <c r="I208" s="304">
        <f>H208*0.845</f>
        <v>0</v>
      </c>
      <c r="J208" s="305">
        <f>SUM(J205:J207)</f>
        <v>0</v>
      </c>
      <c r="K208" s="305">
        <f>SUM(K205:K207)</f>
        <v>0</v>
      </c>
    </row>
    <row r="209" spans="1:11" ht="11.25" customHeight="1">
      <c r="A209" s="727"/>
      <c r="B209" s="728"/>
      <c r="C209" s="303" t="s">
        <v>47</v>
      </c>
      <c r="D209" s="304">
        <v>0</v>
      </c>
      <c r="E209" s="304">
        <f>D209*0.889</f>
        <v>0</v>
      </c>
      <c r="F209" s="304">
        <v>0</v>
      </c>
      <c r="G209" s="304">
        <f>F209*0.889</f>
        <v>0</v>
      </c>
      <c r="H209" s="304">
        <v>0</v>
      </c>
      <c r="I209" s="304">
        <f>H209*0.889</f>
        <v>0</v>
      </c>
      <c r="J209" s="304">
        <f aca="true" t="shared" si="74" ref="J209:K213">D209+F209+H209</f>
        <v>0</v>
      </c>
      <c r="K209" s="304">
        <f t="shared" si="74"/>
        <v>0</v>
      </c>
    </row>
    <row r="210" spans="1:11" ht="11.25" customHeight="1">
      <c r="A210" s="727"/>
      <c r="B210" s="728"/>
      <c r="C210" s="303" t="s">
        <v>48</v>
      </c>
      <c r="D210" s="304">
        <v>0</v>
      </c>
      <c r="E210" s="304">
        <f>D210*0.889</f>
        <v>0</v>
      </c>
      <c r="F210" s="304">
        <v>0</v>
      </c>
      <c r="G210" s="304">
        <f>F210*0.889</f>
        <v>0</v>
      </c>
      <c r="H210" s="304">
        <v>0</v>
      </c>
      <c r="I210" s="304">
        <f>H210*0.889</f>
        <v>0</v>
      </c>
      <c r="J210" s="304">
        <f t="shared" si="74"/>
        <v>0</v>
      </c>
      <c r="K210" s="304">
        <f t="shared" si="74"/>
        <v>0</v>
      </c>
    </row>
    <row r="211" spans="1:11" ht="9" customHeight="1">
      <c r="A211" s="727"/>
      <c r="B211" s="728"/>
      <c r="C211" s="303" t="s">
        <v>50</v>
      </c>
      <c r="D211" s="304">
        <v>0</v>
      </c>
      <c r="E211" s="304">
        <f>D211*0.889</f>
        <v>0</v>
      </c>
      <c r="F211" s="304">
        <v>0</v>
      </c>
      <c r="G211" s="304">
        <f>F211*0.889</f>
        <v>0</v>
      </c>
      <c r="H211" s="304">
        <v>0</v>
      </c>
      <c r="I211" s="304">
        <f>H211*0.889</f>
        <v>0</v>
      </c>
      <c r="J211" s="304">
        <f t="shared" si="74"/>
        <v>0</v>
      </c>
      <c r="K211" s="304">
        <f t="shared" si="74"/>
        <v>0</v>
      </c>
    </row>
    <row r="212" spans="1:11" ht="9" customHeight="1">
      <c r="A212" s="727"/>
      <c r="B212" s="728"/>
      <c r="C212" s="303" t="s">
        <v>49</v>
      </c>
      <c r="D212" s="304">
        <v>0</v>
      </c>
      <c r="E212" s="304">
        <f>D212*0.889</f>
        <v>0</v>
      </c>
      <c r="F212" s="304">
        <v>0</v>
      </c>
      <c r="G212" s="304">
        <f>F212*0.889</f>
        <v>0</v>
      </c>
      <c r="H212" s="304">
        <v>0</v>
      </c>
      <c r="I212" s="304">
        <f>H212*0.889</f>
        <v>0</v>
      </c>
      <c r="J212" s="304">
        <f t="shared" si="74"/>
        <v>0</v>
      </c>
      <c r="K212" s="304">
        <f t="shared" si="74"/>
        <v>0</v>
      </c>
    </row>
    <row r="213" spans="1:11" ht="9.75" customHeight="1">
      <c r="A213" s="727"/>
      <c r="B213" s="728"/>
      <c r="C213" s="5" t="s">
        <v>51</v>
      </c>
      <c r="D213" s="305">
        <f>SUM(D209:D212)</f>
        <v>0</v>
      </c>
      <c r="E213" s="305">
        <f>SUM(E209:E212)</f>
        <v>0</v>
      </c>
      <c r="F213" s="305">
        <f>SUM(F209:F212)</f>
        <v>0</v>
      </c>
      <c r="G213" s="305">
        <f>SUM(G209:G212)</f>
        <v>0</v>
      </c>
      <c r="H213" s="305">
        <f>SUM(H209:H212)</f>
        <v>0</v>
      </c>
      <c r="I213" s="304">
        <f>H213*0.889</f>
        <v>0</v>
      </c>
      <c r="J213" s="305">
        <f t="shared" si="74"/>
        <v>0</v>
      </c>
      <c r="K213" s="305">
        <f t="shared" si="74"/>
        <v>0</v>
      </c>
    </row>
    <row r="214" spans="1:11" ht="9.75" customHeight="1">
      <c r="A214" s="729"/>
      <c r="B214" s="730"/>
      <c r="C214" s="306" t="s">
        <v>295</v>
      </c>
      <c r="D214" s="307">
        <f aca="true" t="shared" si="75" ref="D214:I214">D208+D213</f>
        <v>0</v>
      </c>
      <c r="E214" s="307">
        <f t="shared" si="75"/>
        <v>0</v>
      </c>
      <c r="F214" s="307">
        <f t="shared" si="75"/>
        <v>0</v>
      </c>
      <c r="G214" s="307">
        <f t="shared" si="75"/>
        <v>0</v>
      </c>
      <c r="H214" s="307">
        <f t="shared" si="75"/>
        <v>0</v>
      </c>
      <c r="I214" s="307">
        <f t="shared" si="75"/>
        <v>0</v>
      </c>
      <c r="J214" s="307">
        <f>J208+J213</f>
        <v>0</v>
      </c>
      <c r="K214" s="307">
        <f>K208+K213</f>
        <v>0</v>
      </c>
    </row>
    <row r="215" spans="1:11" ht="10.5" customHeight="1">
      <c r="A215" s="662" t="s">
        <v>53</v>
      </c>
      <c r="B215" s="662" t="s">
        <v>54</v>
      </c>
      <c r="C215" s="303" t="s">
        <v>43</v>
      </c>
      <c r="D215" s="85">
        <v>1900</v>
      </c>
      <c r="E215" s="85">
        <f>D215*0.849</f>
        <v>1613.1</v>
      </c>
      <c r="F215" s="85">
        <v>0</v>
      </c>
      <c r="G215" s="85">
        <f>F215*0.845</f>
        <v>0</v>
      </c>
      <c r="H215" s="85">
        <v>0</v>
      </c>
      <c r="I215" s="85">
        <f>H215*0.845</f>
        <v>0</v>
      </c>
      <c r="J215" s="85">
        <f aca="true" t="shared" si="76" ref="J215:K217">D215+F215+H215</f>
        <v>1900</v>
      </c>
      <c r="K215" s="85">
        <f t="shared" si="76"/>
        <v>1613.1</v>
      </c>
    </row>
    <row r="216" spans="1:11" ht="10.5" customHeight="1">
      <c r="A216" s="663"/>
      <c r="B216" s="663"/>
      <c r="C216" s="303" t="s">
        <v>44</v>
      </c>
      <c r="D216" s="85">
        <v>0</v>
      </c>
      <c r="E216" s="85">
        <f>D216*0.849</f>
        <v>0</v>
      </c>
      <c r="F216" s="85">
        <v>0</v>
      </c>
      <c r="G216" s="85">
        <f>F216*0.845</f>
        <v>0</v>
      </c>
      <c r="H216" s="85">
        <v>0</v>
      </c>
      <c r="I216" s="85">
        <f>H216*0.845</f>
        <v>0</v>
      </c>
      <c r="J216" s="85">
        <f t="shared" si="76"/>
        <v>0</v>
      </c>
      <c r="K216" s="85">
        <f t="shared" si="76"/>
        <v>0</v>
      </c>
    </row>
    <row r="217" spans="1:11" ht="11.25" customHeight="1">
      <c r="A217" s="663"/>
      <c r="B217" s="663"/>
      <c r="C217" s="303" t="s">
        <v>45</v>
      </c>
      <c r="D217" s="85">
        <v>0</v>
      </c>
      <c r="E217" s="85">
        <f>D217*0.849</f>
        <v>0</v>
      </c>
      <c r="F217" s="85">
        <v>0</v>
      </c>
      <c r="G217" s="85">
        <f>F217*0.845</f>
        <v>0</v>
      </c>
      <c r="H217" s="85">
        <v>0</v>
      </c>
      <c r="I217" s="85">
        <f>H217*0.845</f>
        <v>0</v>
      </c>
      <c r="J217" s="85">
        <f t="shared" si="76"/>
        <v>0</v>
      </c>
      <c r="K217" s="85">
        <f t="shared" si="76"/>
        <v>0</v>
      </c>
    </row>
    <row r="218" spans="1:11" ht="10.5" customHeight="1">
      <c r="A218" s="663"/>
      <c r="B218" s="663"/>
      <c r="C218" s="5" t="s">
        <v>46</v>
      </c>
      <c r="D218" s="188">
        <f>SUM(D215:D217)</f>
        <v>1900</v>
      </c>
      <c r="E218" s="188">
        <f>D218*0.849</f>
        <v>1613.1</v>
      </c>
      <c r="F218" s="188">
        <f>SUM(F215:F217)</f>
        <v>0</v>
      </c>
      <c r="G218" s="188">
        <f>SUM(G215:G217)</f>
        <v>0</v>
      </c>
      <c r="H218" s="188">
        <f>SUM(H215:H217)</f>
        <v>0</v>
      </c>
      <c r="I218" s="85">
        <f>H218*0.845</f>
        <v>0</v>
      </c>
      <c r="J218" s="188">
        <f>SUM(J215:J217)</f>
        <v>1900</v>
      </c>
      <c r="K218" s="188">
        <f>SUM(K215:K217)</f>
        <v>1613.1</v>
      </c>
    </row>
    <row r="219" spans="1:11" ht="10.5" customHeight="1">
      <c r="A219" s="663"/>
      <c r="B219" s="663"/>
      <c r="C219" s="303" t="s">
        <v>47</v>
      </c>
      <c r="D219" s="85">
        <v>0</v>
      </c>
      <c r="E219" s="85">
        <f>D219*0.889</f>
        <v>0</v>
      </c>
      <c r="F219" s="85">
        <v>0</v>
      </c>
      <c r="G219" s="85">
        <f>F219*0.889</f>
        <v>0</v>
      </c>
      <c r="H219" s="85">
        <v>650</v>
      </c>
      <c r="I219" s="85">
        <f>H219*0.889</f>
        <v>577.85</v>
      </c>
      <c r="J219" s="85">
        <f aca="true" t="shared" si="77" ref="J219:K222">D219+F219+H219</f>
        <v>650</v>
      </c>
      <c r="K219" s="85">
        <f t="shared" si="77"/>
        <v>577.85</v>
      </c>
    </row>
    <row r="220" spans="1:11" ht="10.5" customHeight="1">
      <c r="A220" s="663"/>
      <c r="B220" s="663"/>
      <c r="C220" s="303" t="s">
        <v>48</v>
      </c>
      <c r="D220" s="85">
        <v>0</v>
      </c>
      <c r="E220" s="85">
        <f>D220*0.889</f>
        <v>0</v>
      </c>
      <c r="F220" s="85">
        <v>0</v>
      </c>
      <c r="G220" s="85">
        <f>F220*0.889</f>
        <v>0</v>
      </c>
      <c r="H220" s="85">
        <v>450</v>
      </c>
      <c r="I220" s="85">
        <f>H220*0.889</f>
        <v>400.05</v>
      </c>
      <c r="J220" s="85">
        <f t="shared" si="77"/>
        <v>450</v>
      </c>
      <c r="K220" s="85">
        <f t="shared" si="77"/>
        <v>400.05</v>
      </c>
    </row>
    <row r="221" spans="1:11" ht="10.5" customHeight="1">
      <c r="A221" s="663"/>
      <c r="B221" s="663"/>
      <c r="C221" s="303" t="s">
        <v>50</v>
      </c>
      <c r="D221" s="85">
        <v>0</v>
      </c>
      <c r="E221" s="85">
        <f>D221*0.889</f>
        <v>0</v>
      </c>
      <c r="F221" s="85">
        <v>0</v>
      </c>
      <c r="G221" s="85">
        <f>F221*0.889</f>
        <v>0</v>
      </c>
      <c r="H221" s="85">
        <v>0</v>
      </c>
      <c r="I221" s="85">
        <f>H221*0.889</f>
        <v>0</v>
      </c>
      <c r="J221" s="85">
        <f t="shared" si="77"/>
        <v>0</v>
      </c>
      <c r="K221" s="85">
        <f t="shared" si="77"/>
        <v>0</v>
      </c>
    </row>
    <row r="222" spans="1:11" ht="9.75" customHeight="1">
      <c r="A222" s="663"/>
      <c r="B222" s="663"/>
      <c r="C222" s="303" t="s">
        <v>49</v>
      </c>
      <c r="D222" s="85">
        <v>0</v>
      </c>
      <c r="E222" s="85">
        <f>D222*0.889</f>
        <v>0</v>
      </c>
      <c r="F222" s="85">
        <v>0</v>
      </c>
      <c r="G222" s="85">
        <f>F222*0.889</f>
        <v>0</v>
      </c>
      <c r="H222" s="85">
        <v>0</v>
      </c>
      <c r="I222" s="85">
        <f>H222*0.889</f>
        <v>0</v>
      </c>
      <c r="J222" s="85">
        <f t="shared" si="77"/>
        <v>0</v>
      </c>
      <c r="K222" s="85">
        <f t="shared" si="77"/>
        <v>0</v>
      </c>
    </row>
    <row r="223" spans="1:11" ht="10.5" customHeight="1">
      <c r="A223" s="663"/>
      <c r="B223" s="663"/>
      <c r="C223" s="5" t="s">
        <v>51</v>
      </c>
      <c r="D223" s="188">
        <f>SUM(D219:D222)</f>
        <v>0</v>
      </c>
      <c r="E223" s="188">
        <f>SUM(E219:E222)</f>
        <v>0</v>
      </c>
      <c r="F223" s="188">
        <f>SUM(F219:F222)</f>
        <v>0</v>
      </c>
      <c r="G223" s="188">
        <f>SUM(G219:G222)</f>
        <v>0</v>
      </c>
      <c r="H223" s="188">
        <f>SUM(H219:H222)</f>
        <v>1100</v>
      </c>
      <c r="I223" s="85">
        <f>H223*0.889</f>
        <v>977.9</v>
      </c>
      <c r="J223" s="188">
        <f>SUM(J219:J222)</f>
        <v>1100</v>
      </c>
      <c r="K223" s="188">
        <f>SUM(K219:K222)</f>
        <v>977.9000000000001</v>
      </c>
    </row>
    <row r="224" spans="1:11" ht="10.5" customHeight="1">
      <c r="A224" s="663"/>
      <c r="B224" s="664"/>
      <c r="C224" s="519" t="s">
        <v>295</v>
      </c>
      <c r="D224" s="344">
        <f aca="true" t="shared" si="78" ref="D224:I224">D218+D223</f>
        <v>1900</v>
      </c>
      <c r="E224" s="344">
        <f t="shared" si="78"/>
        <v>1613.1</v>
      </c>
      <c r="F224" s="344">
        <f t="shared" si="78"/>
        <v>0</v>
      </c>
      <c r="G224" s="344">
        <f t="shared" si="78"/>
        <v>0</v>
      </c>
      <c r="H224" s="344">
        <f t="shared" si="78"/>
        <v>1100</v>
      </c>
      <c r="I224" s="344">
        <f t="shared" si="78"/>
        <v>977.9</v>
      </c>
      <c r="J224" s="344">
        <f>J218+J223</f>
        <v>3000</v>
      </c>
      <c r="K224" s="344">
        <f>K218+K223</f>
        <v>2591</v>
      </c>
    </row>
    <row r="225" spans="1:11" ht="11.25" customHeight="1">
      <c r="A225" s="663"/>
      <c r="B225" s="662" t="s">
        <v>55</v>
      </c>
      <c r="C225" s="303" t="s">
        <v>43</v>
      </c>
      <c r="D225" s="85">
        <v>200</v>
      </c>
      <c r="E225" s="85">
        <f>D225*0.845</f>
        <v>169</v>
      </c>
      <c r="F225" s="85">
        <v>0</v>
      </c>
      <c r="G225" s="85">
        <f>F225*0.845</f>
        <v>0</v>
      </c>
      <c r="H225" s="85">
        <v>0</v>
      </c>
      <c r="I225" s="85">
        <v>0</v>
      </c>
      <c r="J225" s="85">
        <f aca="true" t="shared" si="79" ref="J225:K227">D225+F225+H225</f>
        <v>200</v>
      </c>
      <c r="K225" s="85">
        <f t="shared" si="79"/>
        <v>169</v>
      </c>
    </row>
    <row r="226" spans="1:11" ht="10.5" customHeight="1">
      <c r="A226" s="663"/>
      <c r="B226" s="663"/>
      <c r="C226" s="303" t="s">
        <v>44</v>
      </c>
      <c r="D226" s="85">
        <v>0</v>
      </c>
      <c r="E226" s="85">
        <f>D226*0.845</f>
        <v>0</v>
      </c>
      <c r="F226" s="85">
        <v>0</v>
      </c>
      <c r="G226" s="85">
        <f>F226*0.845</f>
        <v>0</v>
      </c>
      <c r="H226" s="85">
        <v>0</v>
      </c>
      <c r="I226" s="85">
        <v>0</v>
      </c>
      <c r="J226" s="85">
        <f t="shared" si="79"/>
        <v>0</v>
      </c>
      <c r="K226" s="85">
        <f t="shared" si="79"/>
        <v>0</v>
      </c>
    </row>
    <row r="227" spans="1:11" ht="10.5" customHeight="1">
      <c r="A227" s="663"/>
      <c r="B227" s="663"/>
      <c r="C227" s="303" t="s">
        <v>45</v>
      </c>
      <c r="D227" s="85">
        <v>0</v>
      </c>
      <c r="E227" s="85">
        <f>D227*0.845</f>
        <v>0</v>
      </c>
      <c r="F227" s="85">
        <v>0</v>
      </c>
      <c r="G227" s="85">
        <f>F227*0.845</f>
        <v>0</v>
      </c>
      <c r="H227" s="85">
        <v>0</v>
      </c>
      <c r="I227" s="85">
        <v>0</v>
      </c>
      <c r="J227" s="85">
        <f t="shared" si="79"/>
        <v>0</v>
      </c>
      <c r="K227" s="85">
        <f t="shared" si="79"/>
        <v>0</v>
      </c>
    </row>
    <row r="228" spans="1:11" ht="11.25" customHeight="1">
      <c r="A228" s="663"/>
      <c r="B228" s="663"/>
      <c r="C228" s="5" t="s">
        <v>46</v>
      </c>
      <c r="D228" s="188">
        <f>SUM(D225:D227)</f>
        <v>200</v>
      </c>
      <c r="E228" s="188">
        <f>SUM(E225:E227)</f>
        <v>169</v>
      </c>
      <c r="F228" s="188">
        <f>SUM(F225:F227)</f>
        <v>0</v>
      </c>
      <c r="G228" s="188">
        <f>SUM(G225:G227)</f>
        <v>0</v>
      </c>
      <c r="H228" s="188">
        <v>0</v>
      </c>
      <c r="I228" s="188">
        <v>0</v>
      </c>
      <c r="J228" s="188">
        <f>SUM(J225:J227)</f>
        <v>200</v>
      </c>
      <c r="K228" s="188">
        <f>SUM(K225:K227)</f>
        <v>169</v>
      </c>
    </row>
    <row r="229" spans="1:11" ht="10.5" customHeight="1">
      <c r="A229" s="663"/>
      <c r="B229" s="663"/>
      <c r="C229" s="303" t="s">
        <v>47</v>
      </c>
      <c r="D229" s="85">
        <v>0</v>
      </c>
      <c r="E229" s="85">
        <f>D229*0.889</f>
        <v>0</v>
      </c>
      <c r="F229" s="85">
        <v>0</v>
      </c>
      <c r="G229" s="85">
        <f>F229*0.889</f>
        <v>0</v>
      </c>
      <c r="H229" s="85">
        <v>0</v>
      </c>
      <c r="I229" s="85">
        <f>H229*0.889</f>
        <v>0</v>
      </c>
      <c r="J229" s="85">
        <f aca="true" t="shared" si="80" ref="J229:K232">D229+F229+H229</f>
        <v>0</v>
      </c>
      <c r="K229" s="85">
        <f t="shared" si="80"/>
        <v>0</v>
      </c>
    </row>
    <row r="230" spans="1:11" ht="10.5" customHeight="1">
      <c r="A230" s="663"/>
      <c r="B230" s="663"/>
      <c r="C230" s="303" t="s">
        <v>48</v>
      </c>
      <c r="D230" s="85">
        <v>0</v>
      </c>
      <c r="E230" s="85">
        <f>D230*0.889</f>
        <v>0</v>
      </c>
      <c r="F230" s="85">
        <v>0</v>
      </c>
      <c r="G230" s="85">
        <f>F230*0.889</f>
        <v>0</v>
      </c>
      <c r="H230" s="85">
        <v>0</v>
      </c>
      <c r="I230" s="85">
        <f>H230*0.889</f>
        <v>0</v>
      </c>
      <c r="J230" s="85">
        <f t="shared" si="80"/>
        <v>0</v>
      </c>
      <c r="K230" s="85">
        <f t="shared" si="80"/>
        <v>0</v>
      </c>
    </row>
    <row r="231" spans="1:11" ht="10.5" customHeight="1">
      <c r="A231" s="663"/>
      <c r="B231" s="663"/>
      <c r="C231" s="303" t="s">
        <v>50</v>
      </c>
      <c r="D231" s="85">
        <v>0</v>
      </c>
      <c r="E231" s="85">
        <f>D231*0.889</f>
        <v>0</v>
      </c>
      <c r="F231" s="85">
        <v>0</v>
      </c>
      <c r="G231" s="85">
        <f>F231*0.889</f>
        <v>0</v>
      </c>
      <c r="H231" s="85">
        <v>0</v>
      </c>
      <c r="I231" s="85">
        <f>H231*0.889</f>
        <v>0</v>
      </c>
      <c r="J231" s="85">
        <f t="shared" si="80"/>
        <v>0</v>
      </c>
      <c r="K231" s="85">
        <f t="shared" si="80"/>
        <v>0</v>
      </c>
    </row>
    <row r="232" spans="1:11" ht="9" customHeight="1">
      <c r="A232" s="663"/>
      <c r="B232" s="663"/>
      <c r="C232" s="303" t="s">
        <v>49</v>
      </c>
      <c r="D232" s="85">
        <v>0</v>
      </c>
      <c r="E232" s="85">
        <f>D232*0.889</f>
        <v>0</v>
      </c>
      <c r="F232" s="85">
        <v>0</v>
      </c>
      <c r="G232" s="85">
        <f>F232*0.889</f>
        <v>0</v>
      </c>
      <c r="H232" s="85">
        <v>0</v>
      </c>
      <c r="I232" s="85">
        <f>H232*0.889</f>
        <v>0</v>
      </c>
      <c r="J232" s="85">
        <f t="shared" si="80"/>
        <v>0</v>
      </c>
      <c r="K232" s="85">
        <f t="shared" si="80"/>
        <v>0</v>
      </c>
    </row>
    <row r="233" spans="1:11" ht="9.75" customHeight="1">
      <c r="A233" s="663"/>
      <c r="B233" s="663"/>
      <c r="C233" s="5" t="s">
        <v>51</v>
      </c>
      <c r="D233" s="188">
        <f>SUM(D229:D232)</f>
        <v>0</v>
      </c>
      <c r="E233" s="188">
        <f>SUM(E229:E232)</f>
        <v>0</v>
      </c>
      <c r="F233" s="188">
        <f>SUM(F229:F232)</f>
        <v>0</v>
      </c>
      <c r="G233" s="188">
        <f>SUM(G229:G232)</f>
        <v>0</v>
      </c>
      <c r="H233" s="188"/>
      <c r="I233" s="85">
        <f>I229+I230+I231+I232</f>
        <v>0</v>
      </c>
      <c r="J233" s="188">
        <f>SUM(J229:J232)</f>
        <v>0</v>
      </c>
      <c r="K233" s="188">
        <f>SUM(K229:K232)</f>
        <v>0</v>
      </c>
    </row>
    <row r="234" spans="1:11" ht="10.5" customHeight="1">
      <c r="A234" s="664"/>
      <c r="B234" s="664"/>
      <c r="C234" s="306" t="s">
        <v>295</v>
      </c>
      <c r="D234" s="86">
        <f>D228+D233</f>
        <v>200</v>
      </c>
      <c r="E234" s="86">
        <f aca="true" t="shared" si="81" ref="E234:K234">E228+E233</f>
        <v>169</v>
      </c>
      <c r="F234" s="86">
        <f t="shared" si="81"/>
        <v>0</v>
      </c>
      <c r="G234" s="86">
        <f t="shared" si="81"/>
        <v>0</v>
      </c>
      <c r="H234" s="86">
        <f t="shared" si="81"/>
        <v>0</v>
      </c>
      <c r="I234" s="322">
        <f>I228+I233</f>
        <v>0</v>
      </c>
      <c r="J234" s="86">
        <f t="shared" si="81"/>
        <v>200</v>
      </c>
      <c r="K234" s="86">
        <f t="shared" si="81"/>
        <v>169</v>
      </c>
    </row>
    <row r="235" spans="1:11" ht="9.75" customHeight="1">
      <c r="A235" s="653" t="s">
        <v>56</v>
      </c>
      <c r="B235" s="724"/>
      <c r="C235" s="654"/>
      <c r="D235" s="60">
        <f aca="true" t="shared" si="82" ref="D235:K235">D224+D234</f>
        <v>2100</v>
      </c>
      <c r="E235" s="60">
        <f t="shared" si="82"/>
        <v>1782.1</v>
      </c>
      <c r="F235" s="60">
        <f t="shared" si="82"/>
        <v>0</v>
      </c>
      <c r="G235" s="60">
        <f t="shared" si="82"/>
        <v>0</v>
      </c>
      <c r="H235" s="60">
        <f t="shared" si="82"/>
        <v>1100</v>
      </c>
      <c r="I235" s="60">
        <f t="shared" si="82"/>
        <v>977.9</v>
      </c>
      <c r="J235" s="60">
        <f t="shared" si="82"/>
        <v>3200</v>
      </c>
      <c r="K235" s="60">
        <f t="shared" si="82"/>
        <v>2760</v>
      </c>
    </row>
    <row r="236" spans="1:11" ht="10.5" customHeight="1">
      <c r="A236" s="725" t="s">
        <v>9</v>
      </c>
      <c r="B236" s="726"/>
      <c r="C236" s="303" t="s">
        <v>43</v>
      </c>
      <c r="D236" s="85">
        <f>D205+D215+D225</f>
        <v>2100</v>
      </c>
      <c r="E236" s="85">
        <f aca="true" t="shared" si="83" ref="E236:K238">E205+E215+E225</f>
        <v>1782.1</v>
      </c>
      <c r="F236" s="85">
        <f t="shared" si="83"/>
        <v>0</v>
      </c>
      <c r="G236" s="85">
        <f t="shared" si="83"/>
        <v>0</v>
      </c>
      <c r="H236" s="85">
        <f t="shared" si="83"/>
        <v>0</v>
      </c>
      <c r="I236" s="85">
        <f t="shared" si="83"/>
        <v>0</v>
      </c>
      <c r="J236" s="85">
        <f t="shared" si="83"/>
        <v>2100</v>
      </c>
      <c r="K236" s="85">
        <f t="shared" si="83"/>
        <v>1782.1</v>
      </c>
    </row>
    <row r="237" spans="1:11" ht="10.5" customHeight="1">
      <c r="A237" s="727"/>
      <c r="B237" s="728"/>
      <c r="C237" s="303" t="s">
        <v>44</v>
      </c>
      <c r="D237" s="85">
        <f>D206+D216+D226</f>
        <v>0</v>
      </c>
      <c r="E237" s="85">
        <f t="shared" si="83"/>
        <v>0</v>
      </c>
      <c r="F237" s="85">
        <f t="shared" si="83"/>
        <v>0</v>
      </c>
      <c r="G237" s="85">
        <f t="shared" si="83"/>
        <v>0</v>
      </c>
      <c r="H237" s="85">
        <f t="shared" si="83"/>
        <v>0</v>
      </c>
      <c r="I237" s="85">
        <f t="shared" si="83"/>
        <v>0</v>
      </c>
      <c r="J237" s="85">
        <f>J206+J216+J226</f>
        <v>0</v>
      </c>
      <c r="K237" s="85">
        <f>K206+K216+K226</f>
        <v>0</v>
      </c>
    </row>
    <row r="238" spans="1:11" ht="11.25" customHeight="1">
      <c r="A238" s="727"/>
      <c r="B238" s="728"/>
      <c r="C238" s="303" t="s">
        <v>45</v>
      </c>
      <c r="D238" s="85">
        <f>D207+D217+D227</f>
        <v>0</v>
      </c>
      <c r="E238" s="85">
        <f t="shared" si="83"/>
        <v>0</v>
      </c>
      <c r="F238" s="85">
        <f t="shared" si="83"/>
        <v>0</v>
      </c>
      <c r="G238" s="85">
        <f t="shared" si="83"/>
        <v>0</v>
      </c>
      <c r="H238" s="85">
        <f t="shared" si="83"/>
        <v>0</v>
      </c>
      <c r="I238" s="85">
        <f t="shared" si="83"/>
        <v>0</v>
      </c>
      <c r="J238" s="85">
        <f>J207+J217+J227</f>
        <v>0</v>
      </c>
      <c r="K238" s="85">
        <f>K207+K217+K227</f>
        <v>0</v>
      </c>
    </row>
    <row r="239" spans="1:11" ht="10.5" customHeight="1">
      <c r="A239" s="727"/>
      <c r="B239" s="728"/>
      <c r="C239" s="519" t="s">
        <v>46</v>
      </c>
      <c r="D239" s="344">
        <f aca="true" t="shared" si="84" ref="D239:I239">SUM(D236:D238)</f>
        <v>2100</v>
      </c>
      <c r="E239" s="344">
        <f t="shared" si="84"/>
        <v>1782.1</v>
      </c>
      <c r="F239" s="344">
        <f t="shared" si="84"/>
        <v>0</v>
      </c>
      <c r="G239" s="344">
        <f t="shared" si="84"/>
        <v>0</v>
      </c>
      <c r="H239" s="344">
        <f t="shared" si="84"/>
        <v>0</v>
      </c>
      <c r="I239" s="344">
        <f t="shared" si="84"/>
        <v>0</v>
      </c>
      <c r="J239" s="344">
        <f>SUM(J236:J238)</f>
        <v>2100</v>
      </c>
      <c r="K239" s="344">
        <f>SUM(K236:K238)</f>
        <v>1782.1</v>
      </c>
    </row>
    <row r="240" spans="1:11" ht="10.5" customHeight="1">
      <c r="A240" s="727"/>
      <c r="B240" s="728"/>
      <c r="C240" s="303" t="s">
        <v>47</v>
      </c>
      <c r="D240" s="85">
        <f aca="true" t="shared" si="85" ref="D240:K243">D209+D219+D229</f>
        <v>0</v>
      </c>
      <c r="E240" s="85">
        <f t="shared" si="85"/>
        <v>0</v>
      </c>
      <c r="F240" s="85">
        <f t="shared" si="85"/>
        <v>0</v>
      </c>
      <c r="G240" s="85">
        <f t="shared" si="85"/>
        <v>0</v>
      </c>
      <c r="H240" s="85">
        <f t="shared" si="85"/>
        <v>650</v>
      </c>
      <c r="I240" s="85">
        <f t="shared" si="85"/>
        <v>577.85</v>
      </c>
      <c r="J240" s="85">
        <f t="shared" si="85"/>
        <v>650</v>
      </c>
      <c r="K240" s="85">
        <f t="shared" si="85"/>
        <v>577.85</v>
      </c>
    </row>
    <row r="241" spans="1:11" ht="9.75" customHeight="1">
      <c r="A241" s="727"/>
      <c r="B241" s="728"/>
      <c r="C241" s="303" t="s">
        <v>48</v>
      </c>
      <c r="D241" s="85">
        <f t="shared" si="85"/>
        <v>0</v>
      </c>
      <c r="E241" s="85">
        <f t="shared" si="85"/>
        <v>0</v>
      </c>
      <c r="F241" s="85">
        <f t="shared" si="85"/>
        <v>0</v>
      </c>
      <c r="G241" s="85">
        <f t="shared" si="85"/>
        <v>0</v>
      </c>
      <c r="H241" s="85">
        <f t="shared" si="85"/>
        <v>450</v>
      </c>
      <c r="I241" s="85">
        <f t="shared" si="85"/>
        <v>400.05</v>
      </c>
      <c r="J241" s="85">
        <f t="shared" si="85"/>
        <v>450</v>
      </c>
      <c r="K241" s="85">
        <f t="shared" si="85"/>
        <v>400.05</v>
      </c>
    </row>
    <row r="242" spans="1:11" ht="10.5" customHeight="1">
      <c r="A242" s="727"/>
      <c r="B242" s="728"/>
      <c r="C242" s="303" t="s">
        <v>50</v>
      </c>
      <c r="D242" s="85">
        <f t="shared" si="85"/>
        <v>0</v>
      </c>
      <c r="E242" s="85">
        <f t="shared" si="85"/>
        <v>0</v>
      </c>
      <c r="F242" s="85">
        <f t="shared" si="85"/>
        <v>0</v>
      </c>
      <c r="G242" s="85">
        <f t="shared" si="85"/>
        <v>0</v>
      </c>
      <c r="H242" s="85">
        <f t="shared" si="85"/>
        <v>0</v>
      </c>
      <c r="I242" s="85">
        <f t="shared" si="85"/>
        <v>0</v>
      </c>
      <c r="J242" s="85">
        <f t="shared" si="85"/>
        <v>0</v>
      </c>
      <c r="K242" s="85">
        <f t="shared" si="85"/>
        <v>0</v>
      </c>
    </row>
    <row r="243" spans="1:11" ht="9.75" customHeight="1">
      <c r="A243" s="727"/>
      <c r="B243" s="728"/>
      <c r="C243" s="303" t="s">
        <v>49</v>
      </c>
      <c r="D243" s="85">
        <f t="shared" si="85"/>
        <v>0</v>
      </c>
      <c r="E243" s="85">
        <f t="shared" si="85"/>
        <v>0</v>
      </c>
      <c r="F243" s="85">
        <f t="shared" si="85"/>
        <v>0</v>
      </c>
      <c r="G243" s="85">
        <f t="shared" si="85"/>
        <v>0</v>
      </c>
      <c r="H243" s="85">
        <f t="shared" si="85"/>
        <v>0</v>
      </c>
      <c r="I243" s="85">
        <f t="shared" si="85"/>
        <v>0</v>
      </c>
      <c r="J243" s="85">
        <f t="shared" si="85"/>
        <v>0</v>
      </c>
      <c r="K243" s="85">
        <f t="shared" si="85"/>
        <v>0</v>
      </c>
    </row>
    <row r="244" spans="1:11" ht="9.75" customHeight="1">
      <c r="A244" s="727"/>
      <c r="B244" s="728"/>
      <c r="C244" s="519" t="s">
        <v>51</v>
      </c>
      <c r="D244" s="344">
        <f aca="true" t="shared" si="86" ref="D244:K244">SUM(D240:D243)</f>
        <v>0</v>
      </c>
      <c r="E244" s="344">
        <f t="shared" si="86"/>
        <v>0</v>
      </c>
      <c r="F244" s="344">
        <f t="shared" si="86"/>
        <v>0</v>
      </c>
      <c r="G244" s="344">
        <f t="shared" si="86"/>
        <v>0</v>
      </c>
      <c r="H244" s="344">
        <f t="shared" si="86"/>
        <v>1100</v>
      </c>
      <c r="I244" s="344">
        <f t="shared" si="86"/>
        <v>977.9000000000001</v>
      </c>
      <c r="J244" s="344">
        <f t="shared" si="86"/>
        <v>1100</v>
      </c>
      <c r="K244" s="344">
        <f t="shared" si="86"/>
        <v>977.9000000000001</v>
      </c>
    </row>
    <row r="245" spans="1:11" ht="10.5" customHeight="1">
      <c r="A245" s="729"/>
      <c r="B245" s="730"/>
      <c r="C245" s="308" t="s">
        <v>9</v>
      </c>
      <c r="D245" s="60">
        <f aca="true" t="shared" si="87" ref="D245:J245">D239+D244</f>
        <v>2100</v>
      </c>
      <c r="E245" s="60">
        <f t="shared" si="87"/>
        <v>1782.1</v>
      </c>
      <c r="F245" s="60">
        <f t="shared" si="87"/>
        <v>0</v>
      </c>
      <c r="G245" s="60">
        <f t="shared" si="87"/>
        <v>0</v>
      </c>
      <c r="H245" s="60">
        <f t="shared" si="87"/>
        <v>1100</v>
      </c>
      <c r="I245" s="60">
        <f t="shared" si="87"/>
        <v>977.9000000000001</v>
      </c>
      <c r="J245" s="60">
        <f t="shared" si="87"/>
        <v>3200</v>
      </c>
      <c r="K245" s="60">
        <f>K239+K244</f>
        <v>2760</v>
      </c>
    </row>
    <row r="246" spans="1:11" ht="12.75">
      <c r="A246" s="746" t="s">
        <v>22</v>
      </c>
      <c r="B246" s="746"/>
      <c r="C246" s="746"/>
      <c r="D246" s="300"/>
      <c r="E246" s="300"/>
      <c r="F246" s="300"/>
      <c r="G246" s="300"/>
      <c r="H246" s="300"/>
      <c r="I246" s="300"/>
      <c r="J246" s="300"/>
      <c r="K246" s="300"/>
    </row>
    <row r="247" spans="1:11" ht="12.75">
      <c r="A247" s="746" t="s">
        <v>60</v>
      </c>
      <c r="B247" s="746"/>
      <c r="C247" s="746"/>
      <c r="D247" s="300"/>
      <c r="E247" s="300"/>
      <c r="F247" s="300"/>
      <c r="G247" s="300"/>
      <c r="H247" s="300"/>
      <c r="I247" s="300"/>
      <c r="J247" s="300"/>
      <c r="K247" s="300"/>
    </row>
    <row r="248" spans="1:11" ht="11.25" customHeight="1">
      <c r="A248" s="732" t="s">
        <v>493</v>
      </c>
      <c r="B248" s="732"/>
      <c r="C248" s="732"/>
      <c r="D248" s="732"/>
      <c r="E248" s="732"/>
      <c r="F248" s="732"/>
      <c r="G248" s="732"/>
      <c r="H248" s="732"/>
      <c r="I248" s="732"/>
      <c r="J248" s="732"/>
      <c r="K248" s="732"/>
    </row>
    <row r="249" spans="1:11" ht="11.25" customHeight="1">
      <c r="A249" s="300"/>
      <c r="B249" s="300"/>
      <c r="C249" s="300"/>
      <c r="D249" s="300"/>
      <c r="E249" s="300"/>
      <c r="F249" s="300"/>
      <c r="G249" s="300"/>
      <c r="H249" s="300"/>
      <c r="I249" s="300"/>
      <c r="J249" s="300"/>
      <c r="K249" s="321" t="s">
        <v>59</v>
      </c>
    </row>
    <row r="250" spans="1:11" ht="10.5" customHeight="1">
      <c r="A250" s="747" t="s">
        <v>37</v>
      </c>
      <c r="B250" s="748"/>
      <c r="C250" s="753" t="s">
        <v>38</v>
      </c>
      <c r="D250" s="754" t="s">
        <v>39</v>
      </c>
      <c r="E250" s="754"/>
      <c r="F250" s="754"/>
      <c r="G250" s="754"/>
      <c r="H250" s="754"/>
      <c r="I250" s="754"/>
      <c r="J250" s="754"/>
      <c r="K250" s="754"/>
    </row>
    <row r="251" spans="1:11" ht="10.5" customHeight="1">
      <c r="A251" s="749"/>
      <c r="B251" s="750"/>
      <c r="C251" s="753"/>
      <c r="D251" s="666" t="s">
        <v>61</v>
      </c>
      <c r="E251" s="666"/>
      <c r="F251" s="666" t="s">
        <v>62</v>
      </c>
      <c r="G251" s="666"/>
      <c r="H251" s="666" t="s">
        <v>63</v>
      </c>
      <c r="I251" s="666"/>
      <c r="J251" s="666" t="s">
        <v>64</v>
      </c>
      <c r="K251" s="666"/>
    </row>
    <row r="252" spans="1:11" ht="10.5" customHeight="1">
      <c r="A252" s="751"/>
      <c r="B252" s="752"/>
      <c r="C252" s="753"/>
      <c r="D252" s="302" t="s">
        <v>40</v>
      </c>
      <c r="E252" s="302" t="s">
        <v>41</v>
      </c>
      <c r="F252" s="302" t="s">
        <v>40</v>
      </c>
      <c r="G252" s="302" t="s">
        <v>41</v>
      </c>
      <c r="H252" s="302" t="s">
        <v>40</v>
      </c>
      <c r="I252" s="302" t="s">
        <v>41</v>
      </c>
      <c r="J252" s="302" t="s">
        <v>40</v>
      </c>
      <c r="K252" s="302" t="s">
        <v>41</v>
      </c>
    </row>
    <row r="253" spans="1:11" ht="9.75" customHeight="1">
      <c r="A253" s="725" t="s">
        <v>52</v>
      </c>
      <c r="B253" s="726"/>
      <c r="C253" s="303" t="s">
        <v>43</v>
      </c>
      <c r="D253" s="304">
        <v>0</v>
      </c>
      <c r="E253" s="304">
        <f>D253*0.845</f>
        <v>0</v>
      </c>
      <c r="F253" s="304">
        <v>0</v>
      </c>
      <c r="G253" s="304">
        <f>F253*0.845</f>
        <v>0</v>
      </c>
      <c r="H253" s="304">
        <v>0</v>
      </c>
      <c r="I253" s="304">
        <f>H253*0.845</f>
        <v>0</v>
      </c>
      <c r="J253" s="304">
        <f aca="true" t="shared" si="88" ref="J253:K255">D253+F253+H253</f>
        <v>0</v>
      </c>
      <c r="K253" s="304">
        <f t="shared" si="88"/>
        <v>0</v>
      </c>
    </row>
    <row r="254" spans="1:11" ht="11.25" customHeight="1">
      <c r="A254" s="727"/>
      <c r="B254" s="728"/>
      <c r="C254" s="303" t="s">
        <v>44</v>
      </c>
      <c r="D254" s="304">
        <v>0</v>
      </c>
      <c r="E254" s="304">
        <f>D254*0.845</f>
        <v>0</v>
      </c>
      <c r="F254" s="304">
        <v>0</v>
      </c>
      <c r="G254" s="304">
        <f>F254*0.845</f>
        <v>0</v>
      </c>
      <c r="H254" s="304">
        <v>0</v>
      </c>
      <c r="I254" s="304">
        <f>H254*0.845</f>
        <v>0</v>
      </c>
      <c r="J254" s="304">
        <f t="shared" si="88"/>
        <v>0</v>
      </c>
      <c r="K254" s="304">
        <f t="shared" si="88"/>
        <v>0</v>
      </c>
    </row>
    <row r="255" spans="1:11" ht="10.5" customHeight="1">
      <c r="A255" s="727"/>
      <c r="B255" s="728"/>
      <c r="C255" s="303" t="s">
        <v>45</v>
      </c>
      <c r="D255" s="304">
        <v>0</v>
      </c>
      <c r="E255" s="304">
        <f>D255*0.845</f>
        <v>0</v>
      </c>
      <c r="F255" s="304">
        <v>0</v>
      </c>
      <c r="G255" s="304">
        <f>F255*0.845</f>
        <v>0</v>
      </c>
      <c r="H255" s="304">
        <v>0</v>
      </c>
      <c r="I255" s="304">
        <f>H255*0.845</f>
        <v>0</v>
      </c>
      <c r="J255" s="304">
        <f t="shared" si="88"/>
        <v>0</v>
      </c>
      <c r="K255" s="304">
        <f t="shared" si="88"/>
        <v>0</v>
      </c>
    </row>
    <row r="256" spans="1:11" ht="10.5" customHeight="1">
      <c r="A256" s="727"/>
      <c r="B256" s="728"/>
      <c r="C256" s="5" t="s">
        <v>46</v>
      </c>
      <c r="D256" s="305">
        <f>SUM(D253:D255)</f>
        <v>0</v>
      </c>
      <c r="E256" s="305">
        <f>SUM(E253:E255)</f>
        <v>0</v>
      </c>
      <c r="F256" s="305">
        <f>SUM(F253:F255)</f>
        <v>0</v>
      </c>
      <c r="G256" s="305">
        <f>SUM(G253:G255)</f>
        <v>0</v>
      </c>
      <c r="H256" s="305">
        <f>SUM(H253:H255)</f>
        <v>0</v>
      </c>
      <c r="I256" s="304">
        <f>H256*0.845</f>
        <v>0</v>
      </c>
      <c r="J256" s="305">
        <f>SUM(J253:J255)</f>
        <v>0</v>
      </c>
      <c r="K256" s="305">
        <f>SUM(K253:K255)</f>
        <v>0</v>
      </c>
    </row>
    <row r="257" spans="1:11" ht="9.75" customHeight="1">
      <c r="A257" s="727"/>
      <c r="B257" s="728"/>
      <c r="C257" s="303" t="s">
        <v>47</v>
      </c>
      <c r="D257" s="304">
        <v>0</v>
      </c>
      <c r="E257" s="304">
        <f>D257*0.889</f>
        <v>0</v>
      </c>
      <c r="F257" s="304">
        <v>0</v>
      </c>
      <c r="G257" s="304">
        <f>F257*0.889</f>
        <v>0</v>
      </c>
      <c r="H257" s="304">
        <v>0</v>
      </c>
      <c r="I257" s="304">
        <f>H257*0.889</f>
        <v>0</v>
      </c>
      <c r="J257" s="304">
        <f aca="true" t="shared" si="89" ref="J257:K261">D257+F257+H257</f>
        <v>0</v>
      </c>
      <c r="K257" s="304">
        <f t="shared" si="89"/>
        <v>0</v>
      </c>
    </row>
    <row r="258" spans="1:11" ht="10.5" customHeight="1">
      <c r="A258" s="727"/>
      <c r="B258" s="728"/>
      <c r="C258" s="303" t="s">
        <v>48</v>
      </c>
      <c r="D258" s="304">
        <v>0</v>
      </c>
      <c r="E258" s="304">
        <f>D258*0.889</f>
        <v>0</v>
      </c>
      <c r="F258" s="304">
        <v>0</v>
      </c>
      <c r="G258" s="304">
        <f>F258*0.889</f>
        <v>0</v>
      </c>
      <c r="H258" s="304">
        <v>0</v>
      </c>
      <c r="I258" s="304">
        <f>H258*0.889</f>
        <v>0</v>
      </c>
      <c r="J258" s="304">
        <f t="shared" si="89"/>
        <v>0</v>
      </c>
      <c r="K258" s="304">
        <f t="shared" si="89"/>
        <v>0</v>
      </c>
    </row>
    <row r="259" spans="1:11" ht="9.75" customHeight="1">
      <c r="A259" s="727"/>
      <c r="B259" s="728"/>
      <c r="C259" s="303" t="s">
        <v>50</v>
      </c>
      <c r="D259" s="304">
        <v>0</v>
      </c>
      <c r="E259" s="304">
        <f>D259*0.889</f>
        <v>0</v>
      </c>
      <c r="F259" s="304">
        <v>0</v>
      </c>
      <c r="G259" s="304">
        <f>F259*0.889</f>
        <v>0</v>
      </c>
      <c r="H259" s="304">
        <v>0</v>
      </c>
      <c r="I259" s="304">
        <f>H259*0.889</f>
        <v>0</v>
      </c>
      <c r="J259" s="304">
        <f t="shared" si="89"/>
        <v>0</v>
      </c>
      <c r="K259" s="304">
        <f t="shared" si="89"/>
        <v>0</v>
      </c>
    </row>
    <row r="260" spans="1:11" ht="9.75" customHeight="1">
      <c r="A260" s="727"/>
      <c r="B260" s="728"/>
      <c r="C260" s="303" t="s">
        <v>49</v>
      </c>
      <c r="D260" s="304">
        <v>0</v>
      </c>
      <c r="E260" s="304">
        <f>D260*0.889</f>
        <v>0</v>
      </c>
      <c r="F260" s="304">
        <v>0</v>
      </c>
      <c r="G260" s="304">
        <f>F260*0.889</f>
        <v>0</v>
      </c>
      <c r="H260" s="304">
        <v>0</v>
      </c>
      <c r="I260" s="304">
        <f>H260*0.889</f>
        <v>0</v>
      </c>
      <c r="J260" s="304">
        <f t="shared" si="89"/>
        <v>0</v>
      </c>
      <c r="K260" s="304">
        <f t="shared" si="89"/>
        <v>0</v>
      </c>
    </row>
    <row r="261" spans="1:11" ht="9.75" customHeight="1">
      <c r="A261" s="727"/>
      <c r="B261" s="728"/>
      <c r="C261" s="5" t="s">
        <v>51</v>
      </c>
      <c r="D261" s="305">
        <f>SUM(D257:D260)</f>
        <v>0</v>
      </c>
      <c r="E261" s="305">
        <f>SUM(E257:E260)</f>
        <v>0</v>
      </c>
      <c r="F261" s="305">
        <f>SUM(F257:F260)</f>
        <v>0</v>
      </c>
      <c r="G261" s="305">
        <f>SUM(G257:G260)</f>
        <v>0</v>
      </c>
      <c r="H261" s="305">
        <f>SUM(H257:H260)</f>
        <v>0</v>
      </c>
      <c r="I261" s="304">
        <f>H261*0.889</f>
        <v>0</v>
      </c>
      <c r="J261" s="305">
        <f t="shared" si="89"/>
        <v>0</v>
      </c>
      <c r="K261" s="305">
        <f t="shared" si="89"/>
        <v>0</v>
      </c>
    </row>
    <row r="262" spans="1:11" ht="9.75" customHeight="1">
      <c r="A262" s="729"/>
      <c r="B262" s="730"/>
      <c r="C262" s="306" t="s">
        <v>295</v>
      </c>
      <c r="D262" s="307">
        <f aca="true" t="shared" si="90" ref="D262:I262">D256+D261</f>
        <v>0</v>
      </c>
      <c r="E262" s="307">
        <f t="shared" si="90"/>
        <v>0</v>
      </c>
      <c r="F262" s="307">
        <f t="shared" si="90"/>
        <v>0</v>
      </c>
      <c r="G262" s="307">
        <f t="shared" si="90"/>
        <v>0</v>
      </c>
      <c r="H262" s="307">
        <f t="shared" si="90"/>
        <v>0</v>
      </c>
      <c r="I262" s="307">
        <f t="shared" si="90"/>
        <v>0</v>
      </c>
      <c r="J262" s="307">
        <f>J256+J261</f>
        <v>0</v>
      </c>
      <c r="K262" s="307">
        <f>K256+K261</f>
        <v>0</v>
      </c>
    </row>
    <row r="263" spans="1:11" ht="10.5" customHeight="1">
      <c r="A263" s="662" t="s">
        <v>53</v>
      </c>
      <c r="B263" s="662" t="s">
        <v>54</v>
      </c>
      <c r="C263" s="303" t="s">
        <v>43</v>
      </c>
      <c r="D263" s="304">
        <v>300</v>
      </c>
      <c r="E263" s="304">
        <v>254</v>
      </c>
      <c r="F263" s="304">
        <v>0</v>
      </c>
      <c r="G263" s="304">
        <f>F263*0.845</f>
        <v>0</v>
      </c>
      <c r="H263" s="304">
        <v>0</v>
      </c>
      <c r="I263" s="304">
        <f>H263*0.845</f>
        <v>0</v>
      </c>
      <c r="J263" s="304">
        <f aca="true" t="shared" si="91" ref="J263:K265">D263+F263+H263</f>
        <v>300</v>
      </c>
      <c r="K263" s="304">
        <f t="shared" si="91"/>
        <v>254</v>
      </c>
    </row>
    <row r="264" spans="1:11" ht="9" customHeight="1">
      <c r="A264" s="663"/>
      <c r="B264" s="663"/>
      <c r="C264" s="303" t="s">
        <v>44</v>
      </c>
      <c r="D264" s="304">
        <v>100</v>
      </c>
      <c r="E264" s="304">
        <f>D264*0.8454</f>
        <v>84.54</v>
      </c>
      <c r="F264" s="304">
        <v>0</v>
      </c>
      <c r="G264" s="304">
        <f>F264*0.845</f>
        <v>0</v>
      </c>
      <c r="H264" s="304">
        <v>0</v>
      </c>
      <c r="I264" s="304">
        <f>H264*0.845</f>
        <v>0</v>
      </c>
      <c r="J264" s="304">
        <f t="shared" si="91"/>
        <v>100</v>
      </c>
      <c r="K264" s="304">
        <f t="shared" si="91"/>
        <v>84.54</v>
      </c>
    </row>
    <row r="265" spans="1:11" ht="9.75" customHeight="1">
      <c r="A265" s="663"/>
      <c r="B265" s="663"/>
      <c r="C265" s="303" t="s">
        <v>45</v>
      </c>
      <c r="D265" s="304">
        <v>50</v>
      </c>
      <c r="E265" s="304">
        <f>D265*0.8454</f>
        <v>42.27</v>
      </c>
      <c r="F265" s="304">
        <v>0</v>
      </c>
      <c r="G265" s="304">
        <f>F265*0.845</f>
        <v>0</v>
      </c>
      <c r="H265" s="304">
        <v>0</v>
      </c>
      <c r="I265" s="304">
        <f>H265*0.845</f>
        <v>0</v>
      </c>
      <c r="J265" s="304">
        <f t="shared" si="91"/>
        <v>50</v>
      </c>
      <c r="K265" s="304">
        <f t="shared" si="91"/>
        <v>42.27</v>
      </c>
    </row>
    <row r="266" spans="1:11" ht="12.75">
      <c r="A266" s="663"/>
      <c r="B266" s="663"/>
      <c r="C266" s="5" t="s">
        <v>46</v>
      </c>
      <c r="D266" s="305">
        <f>SUM(D263:D265)</f>
        <v>450</v>
      </c>
      <c r="E266" s="305">
        <f>E263+E264+E265</f>
        <v>380.81</v>
      </c>
      <c r="F266" s="305">
        <f>SUM(F263:F265)</f>
        <v>0</v>
      </c>
      <c r="G266" s="305">
        <f>SUM(G263:G265)</f>
        <v>0</v>
      </c>
      <c r="H266" s="305">
        <f>SUM(H263:H265)</f>
        <v>0</v>
      </c>
      <c r="I266" s="304">
        <f>H266*0.845</f>
        <v>0</v>
      </c>
      <c r="J266" s="305">
        <f>SUM(J263:J265)</f>
        <v>450</v>
      </c>
      <c r="K266" s="305">
        <f>SUM(K263:K265)</f>
        <v>380.81</v>
      </c>
    </row>
    <row r="267" spans="1:11" ht="12.75">
      <c r="A267" s="663"/>
      <c r="B267" s="663"/>
      <c r="C267" s="303" t="s">
        <v>47</v>
      </c>
      <c r="D267" s="304">
        <v>650</v>
      </c>
      <c r="E267" s="304">
        <f>D267*0.889</f>
        <v>577.85</v>
      </c>
      <c r="F267" s="304">
        <v>0</v>
      </c>
      <c r="G267" s="304">
        <f>F267*0.889</f>
        <v>0</v>
      </c>
      <c r="H267" s="304">
        <v>0</v>
      </c>
      <c r="I267" s="304">
        <f>H267*0.889</f>
        <v>0</v>
      </c>
      <c r="J267" s="304">
        <f aca="true" t="shared" si="92" ref="J267:K270">D267+F267+H267</f>
        <v>650</v>
      </c>
      <c r="K267" s="304">
        <f t="shared" si="92"/>
        <v>577.85</v>
      </c>
    </row>
    <row r="268" spans="1:11" ht="10.5" customHeight="1">
      <c r="A268" s="663"/>
      <c r="B268" s="663"/>
      <c r="C268" s="303" t="s">
        <v>48</v>
      </c>
      <c r="D268" s="304">
        <v>0</v>
      </c>
      <c r="E268" s="304">
        <f>D268*0.889</f>
        <v>0</v>
      </c>
      <c r="F268" s="304">
        <v>0</v>
      </c>
      <c r="G268" s="304">
        <f>F268*0.889</f>
        <v>0</v>
      </c>
      <c r="H268" s="304">
        <v>0</v>
      </c>
      <c r="I268" s="304">
        <f>H268*0.889</f>
        <v>0</v>
      </c>
      <c r="J268" s="304">
        <f t="shared" si="92"/>
        <v>0</v>
      </c>
      <c r="K268" s="304">
        <f t="shared" si="92"/>
        <v>0</v>
      </c>
    </row>
    <row r="269" spans="1:11" ht="9.75" customHeight="1">
      <c r="A269" s="663"/>
      <c r="B269" s="663"/>
      <c r="C269" s="303" t="s">
        <v>50</v>
      </c>
      <c r="D269" s="304">
        <v>0</v>
      </c>
      <c r="E269" s="304">
        <f>D269*0.889</f>
        <v>0</v>
      </c>
      <c r="F269" s="304">
        <v>0</v>
      </c>
      <c r="G269" s="304">
        <f>F269*0.889</f>
        <v>0</v>
      </c>
      <c r="H269" s="304">
        <v>0</v>
      </c>
      <c r="I269" s="304">
        <f>H269*0.889</f>
        <v>0</v>
      </c>
      <c r="J269" s="304">
        <f t="shared" si="92"/>
        <v>0</v>
      </c>
      <c r="K269" s="304">
        <f t="shared" si="92"/>
        <v>0</v>
      </c>
    </row>
    <row r="270" spans="1:11" ht="10.5" customHeight="1">
      <c r="A270" s="663"/>
      <c r="B270" s="663"/>
      <c r="C270" s="303" t="s">
        <v>49</v>
      </c>
      <c r="D270" s="304">
        <v>0</v>
      </c>
      <c r="E270" s="304">
        <f>D270*0.889</f>
        <v>0</v>
      </c>
      <c r="F270" s="304">
        <v>0</v>
      </c>
      <c r="G270" s="304">
        <f>F270*0.889</f>
        <v>0</v>
      </c>
      <c r="H270" s="304">
        <v>0</v>
      </c>
      <c r="I270" s="304">
        <f>H270*0.889</f>
        <v>0</v>
      </c>
      <c r="J270" s="304">
        <f t="shared" si="92"/>
        <v>0</v>
      </c>
      <c r="K270" s="304">
        <f t="shared" si="92"/>
        <v>0</v>
      </c>
    </row>
    <row r="271" spans="1:11" ht="12.75">
      <c r="A271" s="663"/>
      <c r="B271" s="663"/>
      <c r="C271" s="5" t="s">
        <v>51</v>
      </c>
      <c r="D271" s="305">
        <f>SUM(D267:D270)</f>
        <v>650</v>
      </c>
      <c r="E271" s="305">
        <f>SUM(E267:E270)</f>
        <v>577.85</v>
      </c>
      <c r="F271" s="305">
        <f>SUM(F267:F270)</f>
        <v>0</v>
      </c>
      <c r="G271" s="305">
        <f>SUM(G267:G270)</f>
        <v>0</v>
      </c>
      <c r="H271" s="305">
        <f>SUM(H267:H270)</f>
        <v>0</v>
      </c>
      <c r="I271" s="304">
        <f>H271*0.889</f>
        <v>0</v>
      </c>
      <c r="J271" s="305">
        <f>SUM(J267:J270)</f>
        <v>650</v>
      </c>
      <c r="K271" s="305">
        <f>SUM(K267:K270)</f>
        <v>577.85</v>
      </c>
    </row>
    <row r="272" spans="1:11" ht="12.75">
      <c r="A272" s="663"/>
      <c r="B272" s="664"/>
      <c r="C272" s="519" t="s">
        <v>295</v>
      </c>
      <c r="D272" s="497">
        <f aca="true" t="shared" si="93" ref="D272:I272">D266+D271</f>
        <v>1100</v>
      </c>
      <c r="E272" s="497">
        <f t="shared" si="93"/>
        <v>958.6600000000001</v>
      </c>
      <c r="F272" s="497">
        <f t="shared" si="93"/>
        <v>0</v>
      </c>
      <c r="G272" s="497">
        <f t="shared" si="93"/>
        <v>0</v>
      </c>
      <c r="H272" s="497">
        <f t="shared" si="93"/>
        <v>0</v>
      </c>
      <c r="I272" s="497">
        <f t="shared" si="93"/>
        <v>0</v>
      </c>
      <c r="J272" s="497">
        <f>J266+J271</f>
        <v>1100</v>
      </c>
      <c r="K272" s="497">
        <f>K266+K271</f>
        <v>958.6600000000001</v>
      </c>
    </row>
    <row r="273" spans="1:11" ht="9" customHeight="1">
      <c r="A273" s="663"/>
      <c r="B273" s="662" t="s">
        <v>55</v>
      </c>
      <c r="C273" s="303" t="s">
        <v>43</v>
      </c>
      <c r="D273" s="304">
        <v>0</v>
      </c>
      <c r="E273" s="304">
        <f>D273*0.845</f>
        <v>0</v>
      </c>
      <c r="F273" s="304">
        <v>0</v>
      </c>
      <c r="G273" s="304">
        <f>F273*0.845</f>
        <v>0</v>
      </c>
      <c r="H273" s="304">
        <v>0</v>
      </c>
      <c r="I273" s="304">
        <v>0</v>
      </c>
      <c r="J273" s="304">
        <f aca="true" t="shared" si="94" ref="J273:K275">D273+F273+H273</f>
        <v>0</v>
      </c>
      <c r="K273" s="304">
        <f t="shared" si="94"/>
        <v>0</v>
      </c>
    </row>
    <row r="274" spans="1:11" ht="9" customHeight="1">
      <c r="A274" s="663"/>
      <c r="B274" s="663"/>
      <c r="C274" s="303" t="s">
        <v>44</v>
      </c>
      <c r="D274" s="304">
        <v>0</v>
      </c>
      <c r="E274" s="304">
        <f>D274*0.845</f>
        <v>0</v>
      </c>
      <c r="F274" s="304">
        <v>0</v>
      </c>
      <c r="G274" s="304">
        <f>F274*0.845</f>
        <v>0</v>
      </c>
      <c r="H274" s="304">
        <v>0</v>
      </c>
      <c r="I274" s="304">
        <v>0</v>
      </c>
      <c r="J274" s="304">
        <f t="shared" si="94"/>
        <v>0</v>
      </c>
      <c r="K274" s="304">
        <f t="shared" si="94"/>
        <v>0</v>
      </c>
    </row>
    <row r="275" spans="1:11" ht="9" customHeight="1">
      <c r="A275" s="663"/>
      <c r="B275" s="663"/>
      <c r="C275" s="303" t="s">
        <v>45</v>
      </c>
      <c r="D275" s="304">
        <v>0</v>
      </c>
      <c r="E275" s="304">
        <f>D275*0.845</f>
        <v>0</v>
      </c>
      <c r="F275" s="304">
        <v>0</v>
      </c>
      <c r="G275" s="304">
        <f>F275*0.845</f>
        <v>0</v>
      </c>
      <c r="H275" s="304">
        <v>0</v>
      </c>
      <c r="I275" s="304">
        <v>0</v>
      </c>
      <c r="J275" s="304">
        <f t="shared" si="94"/>
        <v>0</v>
      </c>
      <c r="K275" s="304">
        <f t="shared" si="94"/>
        <v>0</v>
      </c>
    </row>
    <row r="276" spans="1:11" ht="9" customHeight="1">
      <c r="A276" s="663"/>
      <c r="B276" s="663"/>
      <c r="C276" s="5" t="s">
        <v>46</v>
      </c>
      <c r="D276" s="305">
        <f>SUM(D273:D275)</f>
        <v>0</v>
      </c>
      <c r="E276" s="305">
        <f>SUM(E273:E275)</f>
        <v>0</v>
      </c>
      <c r="F276" s="305">
        <f>SUM(F273:F275)</f>
        <v>0</v>
      </c>
      <c r="G276" s="305">
        <f>SUM(G273:G275)</f>
        <v>0</v>
      </c>
      <c r="H276" s="305">
        <v>0</v>
      </c>
      <c r="I276" s="305">
        <v>0</v>
      </c>
      <c r="J276" s="305">
        <f>SUM(J273:J275)</f>
        <v>0</v>
      </c>
      <c r="K276" s="305">
        <f>SUM(K273:K275)</f>
        <v>0</v>
      </c>
    </row>
    <row r="277" spans="1:11" ht="9.75" customHeight="1">
      <c r="A277" s="663"/>
      <c r="B277" s="663"/>
      <c r="C277" s="303" t="s">
        <v>47</v>
      </c>
      <c r="D277" s="304">
        <v>0</v>
      </c>
      <c r="E277" s="304">
        <f>D277*0.889</f>
        <v>0</v>
      </c>
      <c r="F277" s="304">
        <v>0</v>
      </c>
      <c r="G277" s="304">
        <f>F277*0.889</f>
        <v>0</v>
      </c>
      <c r="H277" s="304">
        <v>0</v>
      </c>
      <c r="I277" s="304">
        <f>H277*0.889</f>
        <v>0</v>
      </c>
      <c r="J277" s="304">
        <f aca="true" t="shared" si="95" ref="J277:K280">D277+F277+H277</f>
        <v>0</v>
      </c>
      <c r="K277" s="304">
        <f t="shared" si="95"/>
        <v>0</v>
      </c>
    </row>
    <row r="278" spans="1:11" ht="9.75" customHeight="1">
      <c r="A278" s="663"/>
      <c r="B278" s="663"/>
      <c r="C278" s="303" t="s">
        <v>48</v>
      </c>
      <c r="D278" s="304">
        <v>0</v>
      </c>
      <c r="E278" s="304">
        <f>D278*0.889</f>
        <v>0</v>
      </c>
      <c r="F278" s="304">
        <v>0</v>
      </c>
      <c r="G278" s="304">
        <f>F278*0.889</f>
        <v>0</v>
      </c>
      <c r="H278" s="304">
        <v>0</v>
      </c>
      <c r="I278" s="304">
        <f>H278*0.889</f>
        <v>0</v>
      </c>
      <c r="J278" s="304">
        <f t="shared" si="95"/>
        <v>0</v>
      </c>
      <c r="K278" s="304">
        <f t="shared" si="95"/>
        <v>0</v>
      </c>
    </row>
    <row r="279" spans="1:11" ht="9.75" customHeight="1">
      <c r="A279" s="663"/>
      <c r="B279" s="663"/>
      <c r="C279" s="303" t="s">
        <v>50</v>
      </c>
      <c r="D279" s="304">
        <v>0</v>
      </c>
      <c r="E279" s="304">
        <f>D279*0.889</f>
        <v>0</v>
      </c>
      <c r="F279" s="304">
        <v>0</v>
      </c>
      <c r="G279" s="304">
        <f>F279*0.889</f>
        <v>0</v>
      </c>
      <c r="H279" s="304">
        <v>0</v>
      </c>
      <c r="I279" s="304">
        <f>H279*0.889</f>
        <v>0</v>
      </c>
      <c r="J279" s="304">
        <f t="shared" si="95"/>
        <v>0</v>
      </c>
      <c r="K279" s="304">
        <f t="shared" si="95"/>
        <v>0</v>
      </c>
    </row>
    <row r="280" spans="1:11" ht="9.75" customHeight="1">
      <c r="A280" s="663"/>
      <c r="B280" s="663"/>
      <c r="C280" s="303" t="s">
        <v>49</v>
      </c>
      <c r="D280" s="304">
        <v>0</v>
      </c>
      <c r="E280" s="304">
        <f>D280*0.889</f>
        <v>0</v>
      </c>
      <c r="F280" s="304">
        <v>0</v>
      </c>
      <c r="G280" s="304">
        <f>F280*0.889</f>
        <v>0</v>
      </c>
      <c r="H280" s="304">
        <v>0</v>
      </c>
      <c r="I280" s="304">
        <f>H280*0.889</f>
        <v>0</v>
      </c>
      <c r="J280" s="304">
        <f t="shared" si="95"/>
        <v>0</v>
      </c>
      <c r="K280" s="304">
        <f t="shared" si="95"/>
        <v>0</v>
      </c>
    </row>
    <row r="281" spans="1:11" ht="9.75" customHeight="1">
      <c r="A281" s="663"/>
      <c r="B281" s="663"/>
      <c r="C281" s="5" t="s">
        <v>51</v>
      </c>
      <c r="D281" s="305">
        <f>SUM(D277:D280)</f>
        <v>0</v>
      </c>
      <c r="E281" s="305">
        <f>SUM(E277:E280)</f>
        <v>0</v>
      </c>
      <c r="F281" s="305">
        <f>SUM(F277:F280)</f>
        <v>0</v>
      </c>
      <c r="G281" s="305">
        <f>SUM(G277:G280)</f>
        <v>0</v>
      </c>
      <c r="H281" s="305"/>
      <c r="I281" s="304">
        <f>I277+I278+I279+I280</f>
        <v>0</v>
      </c>
      <c r="J281" s="305">
        <f>SUM(J277:J280)</f>
        <v>0</v>
      </c>
      <c r="K281" s="305">
        <f>SUM(K277:K280)</f>
        <v>0</v>
      </c>
    </row>
    <row r="282" spans="1:11" ht="9" customHeight="1">
      <c r="A282" s="664"/>
      <c r="B282" s="664"/>
      <c r="C282" s="306" t="s">
        <v>295</v>
      </c>
      <c r="D282" s="307">
        <f>D276+D281</f>
        <v>0</v>
      </c>
      <c r="E282" s="307">
        <f aca="true" t="shared" si="96" ref="E282:K282">E276+E281</f>
        <v>0</v>
      </c>
      <c r="F282" s="307">
        <f t="shared" si="96"/>
        <v>0</v>
      </c>
      <c r="G282" s="307">
        <f t="shared" si="96"/>
        <v>0</v>
      </c>
      <c r="H282" s="307">
        <f t="shared" si="96"/>
        <v>0</v>
      </c>
      <c r="I282" s="323">
        <f>I276+I281</f>
        <v>0</v>
      </c>
      <c r="J282" s="307">
        <f t="shared" si="96"/>
        <v>0</v>
      </c>
      <c r="K282" s="307">
        <f t="shared" si="96"/>
        <v>0</v>
      </c>
    </row>
    <row r="283" spans="1:11" ht="11.25" customHeight="1">
      <c r="A283" s="653" t="s">
        <v>56</v>
      </c>
      <c r="B283" s="724"/>
      <c r="C283" s="654"/>
      <c r="D283" s="61">
        <f aca="true" t="shared" si="97" ref="D283:K283">D272+D282</f>
        <v>1100</v>
      </c>
      <c r="E283" s="61">
        <f t="shared" si="97"/>
        <v>958.6600000000001</v>
      </c>
      <c r="F283" s="61">
        <f t="shared" si="97"/>
        <v>0</v>
      </c>
      <c r="G283" s="61">
        <f t="shared" si="97"/>
        <v>0</v>
      </c>
      <c r="H283" s="61">
        <f t="shared" si="97"/>
        <v>0</v>
      </c>
      <c r="I283" s="61">
        <f t="shared" si="97"/>
        <v>0</v>
      </c>
      <c r="J283" s="61">
        <f t="shared" si="97"/>
        <v>1100</v>
      </c>
      <c r="K283" s="61">
        <f t="shared" si="97"/>
        <v>958.6600000000001</v>
      </c>
    </row>
    <row r="284" spans="1:11" ht="11.25" customHeight="1">
      <c r="A284" s="725" t="s">
        <v>9</v>
      </c>
      <c r="B284" s="726"/>
      <c r="C284" s="303" t="s">
        <v>43</v>
      </c>
      <c r="D284" s="304">
        <f>D253+D263+D273</f>
        <v>300</v>
      </c>
      <c r="E284" s="304">
        <f aca="true" t="shared" si="98" ref="E284:K286">E253+E263+E273</f>
        <v>254</v>
      </c>
      <c r="F284" s="304">
        <f t="shared" si="98"/>
        <v>0</v>
      </c>
      <c r="G284" s="304">
        <f t="shared" si="98"/>
        <v>0</v>
      </c>
      <c r="H284" s="304">
        <f t="shared" si="98"/>
        <v>0</v>
      </c>
      <c r="I284" s="304">
        <f t="shared" si="98"/>
        <v>0</v>
      </c>
      <c r="J284" s="304">
        <f t="shared" si="98"/>
        <v>300</v>
      </c>
      <c r="K284" s="304">
        <f t="shared" si="98"/>
        <v>254</v>
      </c>
    </row>
    <row r="285" spans="1:11" ht="10.5" customHeight="1">
      <c r="A285" s="727"/>
      <c r="B285" s="728"/>
      <c r="C285" s="303" t="s">
        <v>44</v>
      </c>
      <c r="D285" s="304">
        <f>D254+D264+D274</f>
        <v>100</v>
      </c>
      <c r="E285" s="304">
        <f t="shared" si="98"/>
        <v>84.54</v>
      </c>
      <c r="F285" s="304">
        <f t="shared" si="98"/>
        <v>0</v>
      </c>
      <c r="G285" s="304">
        <f t="shared" si="98"/>
        <v>0</v>
      </c>
      <c r="H285" s="304">
        <f t="shared" si="98"/>
        <v>0</v>
      </c>
      <c r="I285" s="304">
        <f t="shared" si="98"/>
        <v>0</v>
      </c>
      <c r="J285" s="304">
        <f>J254+J264+J274</f>
        <v>100</v>
      </c>
      <c r="K285" s="304">
        <f>K254+K264+K274</f>
        <v>84.54</v>
      </c>
    </row>
    <row r="286" spans="1:11" ht="10.5" customHeight="1">
      <c r="A286" s="727"/>
      <c r="B286" s="728"/>
      <c r="C286" s="303" t="s">
        <v>45</v>
      </c>
      <c r="D286" s="304">
        <f>D255+D265+D275</f>
        <v>50</v>
      </c>
      <c r="E286" s="304">
        <f t="shared" si="98"/>
        <v>42.27</v>
      </c>
      <c r="F286" s="304">
        <f t="shared" si="98"/>
        <v>0</v>
      </c>
      <c r="G286" s="304">
        <f t="shared" si="98"/>
        <v>0</v>
      </c>
      <c r="H286" s="304">
        <f t="shared" si="98"/>
        <v>0</v>
      </c>
      <c r="I286" s="304">
        <f t="shared" si="98"/>
        <v>0</v>
      </c>
      <c r="J286" s="304">
        <f>J255+J265+J275</f>
        <v>50</v>
      </c>
      <c r="K286" s="304">
        <f>K255+K265+K275</f>
        <v>42.27</v>
      </c>
    </row>
    <row r="287" spans="1:11" ht="12.75">
      <c r="A287" s="727"/>
      <c r="B287" s="728"/>
      <c r="C287" s="519" t="s">
        <v>46</v>
      </c>
      <c r="D287" s="497">
        <f aca="true" t="shared" si="99" ref="D287:I287">SUM(D284:D286)</f>
        <v>450</v>
      </c>
      <c r="E287" s="497">
        <f t="shared" si="99"/>
        <v>380.81</v>
      </c>
      <c r="F287" s="497">
        <f t="shared" si="99"/>
        <v>0</v>
      </c>
      <c r="G287" s="497">
        <f t="shared" si="99"/>
        <v>0</v>
      </c>
      <c r="H287" s="497">
        <f t="shared" si="99"/>
        <v>0</v>
      </c>
      <c r="I287" s="497">
        <f t="shared" si="99"/>
        <v>0</v>
      </c>
      <c r="J287" s="497">
        <f>SUM(J284:J286)</f>
        <v>450</v>
      </c>
      <c r="K287" s="497">
        <f>SUM(K284:K286)</f>
        <v>380.81</v>
      </c>
    </row>
    <row r="288" spans="1:11" ht="10.5" customHeight="1">
      <c r="A288" s="727"/>
      <c r="B288" s="728"/>
      <c r="C288" s="303" t="s">
        <v>47</v>
      </c>
      <c r="D288" s="304">
        <f aca="true" t="shared" si="100" ref="D288:K291">D257+D267+D277</f>
        <v>650</v>
      </c>
      <c r="E288" s="304">
        <f t="shared" si="100"/>
        <v>577.85</v>
      </c>
      <c r="F288" s="304">
        <f t="shared" si="100"/>
        <v>0</v>
      </c>
      <c r="G288" s="304">
        <f t="shared" si="100"/>
        <v>0</v>
      </c>
      <c r="H288" s="304">
        <f t="shared" si="100"/>
        <v>0</v>
      </c>
      <c r="I288" s="304">
        <f t="shared" si="100"/>
        <v>0</v>
      </c>
      <c r="J288" s="304">
        <f t="shared" si="100"/>
        <v>650</v>
      </c>
      <c r="K288" s="304">
        <f t="shared" si="100"/>
        <v>577.85</v>
      </c>
    </row>
    <row r="289" spans="1:11" ht="10.5" customHeight="1">
      <c r="A289" s="727"/>
      <c r="B289" s="728"/>
      <c r="C289" s="303" t="s">
        <v>48</v>
      </c>
      <c r="D289" s="304">
        <f t="shared" si="100"/>
        <v>0</v>
      </c>
      <c r="E289" s="304">
        <f t="shared" si="100"/>
        <v>0</v>
      </c>
      <c r="F289" s="304">
        <f t="shared" si="100"/>
        <v>0</v>
      </c>
      <c r="G289" s="304">
        <f t="shared" si="100"/>
        <v>0</v>
      </c>
      <c r="H289" s="304">
        <f t="shared" si="100"/>
        <v>0</v>
      </c>
      <c r="I289" s="304">
        <f t="shared" si="100"/>
        <v>0</v>
      </c>
      <c r="J289" s="304">
        <f t="shared" si="100"/>
        <v>0</v>
      </c>
      <c r="K289" s="304">
        <f t="shared" si="100"/>
        <v>0</v>
      </c>
    </row>
    <row r="290" spans="1:11" ht="9.75" customHeight="1">
      <c r="A290" s="727"/>
      <c r="B290" s="728"/>
      <c r="C290" s="303" t="s">
        <v>50</v>
      </c>
      <c r="D290" s="304">
        <f t="shared" si="100"/>
        <v>0</v>
      </c>
      <c r="E290" s="304">
        <f t="shared" si="100"/>
        <v>0</v>
      </c>
      <c r="F290" s="304">
        <f t="shared" si="100"/>
        <v>0</v>
      </c>
      <c r="G290" s="304">
        <f t="shared" si="100"/>
        <v>0</v>
      </c>
      <c r="H290" s="304">
        <f t="shared" si="100"/>
        <v>0</v>
      </c>
      <c r="I290" s="304">
        <f t="shared" si="100"/>
        <v>0</v>
      </c>
      <c r="J290" s="304">
        <f t="shared" si="100"/>
        <v>0</v>
      </c>
      <c r="K290" s="304">
        <f t="shared" si="100"/>
        <v>0</v>
      </c>
    </row>
    <row r="291" spans="1:11" ht="9" customHeight="1">
      <c r="A291" s="727"/>
      <c r="B291" s="728"/>
      <c r="C291" s="303" t="s">
        <v>49</v>
      </c>
      <c r="D291" s="304">
        <f t="shared" si="100"/>
        <v>0</v>
      </c>
      <c r="E291" s="304">
        <f t="shared" si="100"/>
        <v>0</v>
      </c>
      <c r="F291" s="304">
        <f t="shared" si="100"/>
        <v>0</v>
      </c>
      <c r="G291" s="304">
        <f t="shared" si="100"/>
        <v>0</v>
      </c>
      <c r="H291" s="304">
        <f t="shared" si="100"/>
        <v>0</v>
      </c>
      <c r="I291" s="304">
        <f t="shared" si="100"/>
        <v>0</v>
      </c>
      <c r="J291" s="304">
        <f t="shared" si="100"/>
        <v>0</v>
      </c>
      <c r="K291" s="304">
        <f t="shared" si="100"/>
        <v>0</v>
      </c>
    </row>
    <row r="292" spans="1:11" ht="10.5" customHeight="1">
      <c r="A292" s="727"/>
      <c r="B292" s="728"/>
      <c r="C292" s="519" t="s">
        <v>51</v>
      </c>
      <c r="D292" s="497">
        <f aca="true" t="shared" si="101" ref="D292:K292">SUM(D288:D291)</f>
        <v>650</v>
      </c>
      <c r="E292" s="497">
        <f t="shared" si="101"/>
        <v>577.85</v>
      </c>
      <c r="F292" s="497">
        <f t="shared" si="101"/>
        <v>0</v>
      </c>
      <c r="G292" s="497">
        <f t="shared" si="101"/>
        <v>0</v>
      </c>
      <c r="H292" s="497">
        <f t="shared" si="101"/>
        <v>0</v>
      </c>
      <c r="I292" s="497">
        <f t="shared" si="101"/>
        <v>0</v>
      </c>
      <c r="J292" s="497">
        <f t="shared" si="101"/>
        <v>650</v>
      </c>
      <c r="K292" s="497">
        <f t="shared" si="101"/>
        <v>577.85</v>
      </c>
    </row>
    <row r="293" spans="1:11" ht="9" customHeight="1">
      <c r="A293" s="729"/>
      <c r="B293" s="730"/>
      <c r="C293" s="308" t="s">
        <v>9</v>
      </c>
      <c r="D293" s="61">
        <f aca="true" t="shared" si="102" ref="D293:J293">D287+D292</f>
        <v>1100</v>
      </c>
      <c r="E293" s="61">
        <f t="shared" si="102"/>
        <v>958.6600000000001</v>
      </c>
      <c r="F293" s="61">
        <f t="shared" si="102"/>
        <v>0</v>
      </c>
      <c r="G293" s="61">
        <f t="shared" si="102"/>
        <v>0</v>
      </c>
      <c r="H293" s="61">
        <f t="shared" si="102"/>
        <v>0</v>
      </c>
      <c r="I293" s="61">
        <f t="shared" si="102"/>
        <v>0</v>
      </c>
      <c r="J293" s="61">
        <f t="shared" si="102"/>
        <v>1100</v>
      </c>
      <c r="K293" s="61">
        <f>K287+K292</f>
        <v>958.6600000000001</v>
      </c>
    </row>
  </sheetData>
  <sheetProtection/>
  <mergeCells count="96">
    <mergeCell ref="A253:B262"/>
    <mergeCell ref="A263:A282"/>
    <mergeCell ref="B263:B272"/>
    <mergeCell ref="B273:B282"/>
    <mergeCell ref="A283:C283"/>
    <mergeCell ref="A284:B293"/>
    <mergeCell ref="A246:C246"/>
    <mergeCell ref="A247:C247"/>
    <mergeCell ref="A248:K248"/>
    <mergeCell ref="A250:B252"/>
    <mergeCell ref="C250:C252"/>
    <mergeCell ref="D250:K250"/>
    <mergeCell ref="D251:E251"/>
    <mergeCell ref="F251:G251"/>
    <mergeCell ref="H251:I251"/>
    <mergeCell ref="J251:K251"/>
    <mergeCell ref="A205:B214"/>
    <mergeCell ref="A215:A234"/>
    <mergeCell ref="B215:B224"/>
    <mergeCell ref="B225:B234"/>
    <mergeCell ref="A235:C235"/>
    <mergeCell ref="A236:B245"/>
    <mergeCell ref="A198:C198"/>
    <mergeCell ref="A199:C199"/>
    <mergeCell ref="A200:K200"/>
    <mergeCell ref="A202:B204"/>
    <mergeCell ref="C202:C204"/>
    <mergeCell ref="D202:K202"/>
    <mergeCell ref="D203:E203"/>
    <mergeCell ref="F203:G203"/>
    <mergeCell ref="H203:I203"/>
    <mergeCell ref="J203:K203"/>
    <mergeCell ref="B78:B87"/>
    <mergeCell ref="B68:B77"/>
    <mergeCell ref="A68:A87"/>
    <mergeCell ref="A58:B67"/>
    <mergeCell ref="A156:B165"/>
    <mergeCell ref="A166:A185"/>
    <mergeCell ref="B166:B175"/>
    <mergeCell ref="B176:B185"/>
    <mergeCell ref="A101:C101"/>
    <mergeCell ref="A138:B147"/>
    <mergeCell ref="A38:C38"/>
    <mergeCell ref="A39:B48"/>
    <mergeCell ref="J6:K6"/>
    <mergeCell ref="A8:B17"/>
    <mergeCell ref="A18:A37"/>
    <mergeCell ref="B18:B27"/>
    <mergeCell ref="B28:B37"/>
    <mergeCell ref="A1:C1"/>
    <mergeCell ref="A2:C2"/>
    <mergeCell ref="A5:B7"/>
    <mergeCell ref="C5:C7"/>
    <mergeCell ref="A3:K3"/>
    <mergeCell ref="D5:K5"/>
    <mergeCell ref="D6:E6"/>
    <mergeCell ref="F6:G6"/>
    <mergeCell ref="H6:I6"/>
    <mergeCell ref="A51:C51"/>
    <mergeCell ref="A53:I53"/>
    <mergeCell ref="H54:I54"/>
    <mergeCell ref="A55:B57"/>
    <mergeCell ref="C55:C57"/>
    <mergeCell ref="D55:I55"/>
    <mergeCell ref="D56:E56"/>
    <mergeCell ref="F56:G56"/>
    <mergeCell ref="H56:I56"/>
    <mergeCell ref="A52:C52"/>
    <mergeCell ref="A88:C88"/>
    <mergeCell ref="A89:B98"/>
    <mergeCell ref="A100:C100"/>
    <mergeCell ref="A102:I102"/>
    <mergeCell ref="H103:I103"/>
    <mergeCell ref="A104:B106"/>
    <mergeCell ref="C104:C106"/>
    <mergeCell ref="D104:I104"/>
    <mergeCell ref="D105:E105"/>
    <mergeCell ref="F105:G105"/>
    <mergeCell ref="H154:I154"/>
    <mergeCell ref="H105:I105"/>
    <mergeCell ref="A107:B116"/>
    <mergeCell ref="A117:A136"/>
    <mergeCell ref="B117:B126"/>
    <mergeCell ref="B127:B136"/>
    <mergeCell ref="A137:C137"/>
    <mergeCell ref="A150:C150"/>
    <mergeCell ref="A186:C186"/>
    <mergeCell ref="A187:B196"/>
    <mergeCell ref="A149:C149"/>
    <mergeCell ref="A151:I151"/>
    <mergeCell ref="H152:I152"/>
    <mergeCell ref="A153:B155"/>
    <mergeCell ref="C153:C155"/>
    <mergeCell ref="D153:I153"/>
    <mergeCell ref="D154:E154"/>
    <mergeCell ref="F154:G154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35"/>
  <sheetViews>
    <sheetView zoomScalePageLayoutView="0" workbookViewId="0" topLeftCell="A211">
      <selection activeCell="L259" sqref="L259"/>
    </sheetView>
  </sheetViews>
  <sheetFormatPr defaultColWidth="9.140625" defaultRowHeight="12.75"/>
  <cols>
    <col min="1" max="1" width="5.00390625" style="0" customWidth="1"/>
    <col min="2" max="2" width="5.57421875" style="0" customWidth="1"/>
    <col min="3" max="3" width="5.7109375" style="0" customWidth="1"/>
    <col min="4" max="4" width="17.8515625" style="0" customWidth="1"/>
    <col min="5" max="6" width="9.28125" style="0" bestFit="1" customWidth="1"/>
    <col min="7" max="7" width="10.8515625" style="0" customWidth="1"/>
    <col min="8" max="8" width="8.140625" style="0" customWidth="1"/>
    <col min="9" max="10" width="9.28125" style="0" bestFit="1" customWidth="1"/>
    <col min="11" max="11" width="10.8515625" style="0" customWidth="1"/>
    <col min="12" max="12" width="8.140625" style="0" customWidth="1"/>
    <col min="13" max="13" width="10.28125" style="0" bestFit="1" customWidth="1"/>
    <col min="14" max="14" width="10.8515625" style="0" customWidth="1"/>
  </cols>
  <sheetData>
    <row r="1" spans="1:4" ht="12.75">
      <c r="A1" s="554" t="s">
        <v>22</v>
      </c>
      <c r="B1" s="554"/>
      <c r="C1" s="554"/>
      <c r="D1" s="554"/>
    </row>
    <row r="2" spans="1:9" ht="12.75">
      <c r="A2" s="554" t="s">
        <v>112</v>
      </c>
      <c r="B2" s="554"/>
      <c r="C2" s="554"/>
      <c r="D2" s="554"/>
      <c r="G2" s="538" t="s">
        <v>21</v>
      </c>
      <c r="H2" s="538"/>
      <c r="I2" s="538"/>
    </row>
    <row r="3" spans="1:14" ht="12.75">
      <c r="A3" s="538" t="s">
        <v>476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</row>
    <row r="4" spans="2:14" ht="12.75">
      <c r="B4" s="766" t="s">
        <v>115</v>
      </c>
      <c r="C4" s="766"/>
      <c r="D4" s="766"/>
      <c r="N4" s="28" t="s">
        <v>113</v>
      </c>
    </row>
    <row r="5" spans="1:14" ht="12.75">
      <c r="A5" s="584" t="s">
        <v>80</v>
      </c>
      <c r="B5" s="755" t="s">
        <v>81</v>
      </c>
      <c r="C5" s="755"/>
      <c r="D5" s="573"/>
      <c r="E5" s="543" t="s">
        <v>86</v>
      </c>
      <c r="F5" s="544"/>
      <c r="G5" s="544"/>
      <c r="H5" s="545"/>
      <c r="I5" s="543" t="s">
        <v>53</v>
      </c>
      <c r="J5" s="544"/>
      <c r="K5" s="544"/>
      <c r="L5" s="545"/>
      <c r="M5" s="543" t="s">
        <v>110</v>
      </c>
      <c r="N5" s="545"/>
    </row>
    <row r="6" spans="1:14" ht="12.75">
      <c r="A6" s="585"/>
      <c r="B6" s="756"/>
      <c r="C6" s="756"/>
      <c r="D6" s="699"/>
      <c r="E6" s="51" t="s">
        <v>82</v>
      </c>
      <c r="F6" s="51" t="s">
        <v>83</v>
      </c>
      <c r="G6" s="51" t="s">
        <v>84</v>
      </c>
      <c r="H6" s="51" t="s">
        <v>111</v>
      </c>
      <c r="I6" s="51" t="s">
        <v>82</v>
      </c>
      <c r="J6" s="51" t="s">
        <v>83</v>
      </c>
      <c r="K6" s="51" t="s">
        <v>84</v>
      </c>
      <c r="L6" s="51" t="s">
        <v>111</v>
      </c>
      <c r="M6" s="51" t="s">
        <v>85</v>
      </c>
      <c r="N6" s="51" t="s">
        <v>84</v>
      </c>
    </row>
    <row r="7" spans="1:14" ht="12" customHeight="1">
      <c r="A7" s="1">
        <v>1</v>
      </c>
      <c r="B7" s="757" t="s">
        <v>109</v>
      </c>
      <c r="C7" s="757" t="s">
        <v>87</v>
      </c>
      <c r="D7" s="1" t="s">
        <v>89</v>
      </c>
      <c r="E7" s="189">
        <v>7065</v>
      </c>
      <c r="F7" s="189">
        <v>159</v>
      </c>
      <c r="G7" s="189">
        <f>E7*F7</f>
        <v>1123335</v>
      </c>
      <c r="H7" s="226">
        <f>E7/E11*100</f>
        <v>44.69256072874494</v>
      </c>
      <c r="I7" s="189">
        <v>600</v>
      </c>
      <c r="J7" s="189">
        <v>159</v>
      </c>
      <c r="K7" s="189">
        <f>I7*J7</f>
        <v>95400</v>
      </c>
      <c r="L7" s="226">
        <f>I7/I11*100</f>
        <v>20.053475935828878</v>
      </c>
      <c r="M7" s="189">
        <f>E7+I7</f>
        <v>7665</v>
      </c>
      <c r="N7" s="189">
        <f>G7+K7</f>
        <v>1218735</v>
      </c>
    </row>
    <row r="8" spans="1:14" ht="12" customHeight="1">
      <c r="A8" s="1">
        <v>2</v>
      </c>
      <c r="B8" s="757"/>
      <c r="C8" s="757"/>
      <c r="D8" s="1" t="s">
        <v>231</v>
      </c>
      <c r="E8" s="189">
        <v>6139</v>
      </c>
      <c r="F8" s="189">
        <v>132</v>
      </c>
      <c r="G8" s="189">
        <f>E8*F8</f>
        <v>810348</v>
      </c>
      <c r="H8" s="226">
        <f>E8/E11*100</f>
        <v>38.834767206477736</v>
      </c>
      <c r="I8" s="189">
        <v>700</v>
      </c>
      <c r="J8" s="189">
        <v>132</v>
      </c>
      <c r="K8" s="189">
        <f>I8*J8</f>
        <v>92400</v>
      </c>
      <c r="L8" s="226">
        <f>I8/I11*100</f>
        <v>23.39572192513369</v>
      </c>
      <c r="M8" s="189">
        <f aca="true" t="shared" si="0" ref="M8:M44">E8+I8</f>
        <v>6839</v>
      </c>
      <c r="N8" s="189">
        <f>G8+K8</f>
        <v>902748</v>
      </c>
    </row>
    <row r="9" spans="1:14" ht="12" customHeight="1">
      <c r="A9" s="1">
        <v>3</v>
      </c>
      <c r="B9" s="757"/>
      <c r="C9" s="757"/>
      <c r="D9" s="1" t="s">
        <v>90</v>
      </c>
      <c r="E9" s="189">
        <v>2604</v>
      </c>
      <c r="F9" s="189">
        <v>115</v>
      </c>
      <c r="G9" s="189">
        <f>E9*F9</f>
        <v>299460</v>
      </c>
      <c r="H9" s="226">
        <f>E9/E11*100</f>
        <v>16.472672064777328</v>
      </c>
      <c r="I9" s="189">
        <v>0</v>
      </c>
      <c r="J9" s="189">
        <v>115</v>
      </c>
      <c r="K9" s="189">
        <f>I9*J9</f>
        <v>0</v>
      </c>
      <c r="L9" s="226">
        <f>I9/I11*100</f>
        <v>0</v>
      </c>
      <c r="M9" s="189">
        <f t="shared" si="0"/>
        <v>2604</v>
      </c>
      <c r="N9" s="189">
        <f>G9+K9</f>
        <v>299460</v>
      </c>
    </row>
    <row r="10" spans="1:14" ht="12" customHeight="1">
      <c r="A10" s="1">
        <v>4</v>
      </c>
      <c r="B10" s="757"/>
      <c r="C10" s="757"/>
      <c r="D10" s="1" t="s">
        <v>91</v>
      </c>
      <c r="E10" s="189">
        <v>0</v>
      </c>
      <c r="F10" s="189">
        <v>109</v>
      </c>
      <c r="G10" s="189">
        <f>E10*F10</f>
        <v>0</v>
      </c>
      <c r="H10" s="226">
        <f>E10/E11*100</f>
        <v>0</v>
      </c>
      <c r="I10" s="189">
        <v>1692</v>
      </c>
      <c r="J10" s="189">
        <v>109</v>
      </c>
      <c r="K10" s="189">
        <f>I10*J10</f>
        <v>184428</v>
      </c>
      <c r="L10" s="226">
        <f>I10/I11*100</f>
        <v>56.55080213903744</v>
      </c>
      <c r="M10" s="189">
        <f t="shared" si="0"/>
        <v>1692</v>
      </c>
      <c r="N10" s="189">
        <f>G10+K10</f>
        <v>184428</v>
      </c>
    </row>
    <row r="11" spans="1:14" ht="12" customHeight="1">
      <c r="A11" s="1">
        <v>5</v>
      </c>
      <c r="B11" s="757"/>
      <c r="C11" s="757"/>
      <c r="D11" s="9" t="s">
        <v>4</v>
      </c>
      <c r="E11" s="190">
        <f>E7+E8+E9+E10</f>
        <v>15808</v>
      </c>
      <c r="F11" s="190">
        <f>G11/E11</f>
        <v>141.266637145749</v>
      </c>
      <c r="G11" s="190">
        <f>SUM(G7:G10)</f>
        <v>2233143</v>
      </c>
      <c r="H11" s="191">
        <f>H7+H8+H9+H10</f>
        <v>100</v>
      </c>
      <c r="I11" s="190">
        <f>I7+I8+I9+I10</f>
        <v>2992</v>
      </c>
      <c r="J11" s="190">
        <f>K11/I11</f>
        <v>124.40775401069519</v>
      </c>
      <c r="K11" s="190">
        <f>SUM(K7:K10)</f>
        <v>372228</v>
      </c>
      <c r="L11" s="191">
        <v>100</v>
      </c>
      <c r="M11" s="190">
        <f t="shared" si="0"/>
        <v>18800</v>
      </c>
      <c r="N11" s="190">
        <f aca="true" t="shared" si="1" ref="N11:N45">G11+K11</f>
        <v>2605371</v>
      </c>
    </row>
    <row r="12" spans="1:14" ht="12" customHeight="1">
      <c r="A12" s="1">
        <v>6</v>
      </c>
      <c r="B12" s="757"/>
      <c r="C12" s="757" t="s">
        <v>88</v>
      </c>
      <c r="D12" s="1" t="s">
        <v>89</v>
      </c>
      <c r="E12" s="189">
        <v>735</v>
      </c>
      <c r="F12" s="189">
        <v>146</v>
      </c>
      <c r="G12" s="189">
        <f>E12*F12</f>
        <v>107310</v>
      </c>
      <c r="H12" s="226">
        <f>E12/E16*100</f>
        <v>45.258620689655174</v>
      </c>
      <c r="I12" s="189">
        <v>123</v>
      </c>
      <c r="J12" s="189">
        <v>146</v>
      </c>
      <c r="K12" s="189">
        <f>I12*J12</f>
        <v>17958</v>
      </c>
      <c r="L12" s="226">
        <f>I12/I16*100</f>
        <v>27.516778523489933</v>
      </c>
      <c r="M12" s="189">
        <f t="shared" si="0"/>
        <v>858</v>
      </c>
      <c r="N12" s="189">
        <f t="shared" si="1"/>
        <v>125268</v>
      </c>
    </row>
    <row r="13" spans="1:14" ht="12" customHeight="1">
      <c r="A13" s="1">
        <v>7</v>
      </c>
      <c r="B13" s="757"/>
      <c r="C13" s="757"/>
      <c r="D13" s="1" t="s">
        <v>231</v>
      </c>
      <c r="E13" s="189">
        <v>511</v>
      </c>
      <c r="F13" s="189">
        <v>119</v>
      </c>
      <c r="G13" s="189">
        <f>E13*F13</f>
        <v>60809</v>
      </c>
      <c r="H13" s="226">
        <f>E13/E16*100</f>
        <v>31.46551724137931</v>
      </c>
      <c r="I13" s="189">
        <v>58</v>
      </c>
      <c r="J13" s="189">
        <v>119</v>
      </c>
      <c r="K13" s="189">
        <f>I13*J13</f>
        <v>6902</v>
      </c>
      <c r="L13" s="226">
        <f>I13/I16*100</f>
        <v>12.97539149888143</v>
      </c>
      <c r="M13" s="189">
        <f t="shared" si="0"/>
        <v>569</v>
      </c>
      <c r="N13" s="189">
        <f t="shared" si="1"/>
        <v>67711</v>
      </c>
    </row>
    <row r="14" spans="1:14" ht="12" customHeight="1">
      <c r="A14" s="1">
        <v>8</v>
      </c>
      <c r="B14" s="757"/>
      <c r="C14" s="757"/>
      <c r="D14" s="1" t="s">
        <v>90</v>
      </c>
      <c r="E14" s="189">
        <v>378</v>
      </c>
      <c r="F14" s="189">
        <v>89</v>
      </c>
      <c r="G14" s="189">
        <f>E14*F14</f>
        <v>33642</v>
      </c>
      <c r="H14" s="226">
        <f>E14/E16*100</f>
        <v>23.275862068965516</v>
      </c>
      <c r="I14" s="189">
        <v>0</v>
      </c>
      <c r="J14" s="189">
        <v>89</v>
      </c>
      <c r="K14" s="189">
        <f>I14*J14</f>
        <v>0</v>
      </c>
      <c r="L14" s="226">
        <f>I14/I16*100</f>
        <v>0</v>
      </c>
      <c r="M14" s="189">
        <f t="shared" si="0"/>
        <v>378</v>
      </c>
      <c r="N14" s="189">
        <f t="shared" si="1"/>
        <v>33642</v>
      </c>
    </row>
    <row r="15" spans="1:14" ht="12" customHeight="1">
      <c r="A15" s="1">
        <v>9</v>
      </c>
      <c r="B15" s="757"/>
      <c r="C15" s="757"/>
      <c r="D15" s="1" t="s">
        <v>91</v>
      </c>
      <c r="E15" s="189">
        <v>0</v>
      </c>
      <c r="F15" s="189">
        <v>107</v>
      </c>
      <c r="G15" s="189">
        <f>E15*F15</f>
        <v>0</v>
      </c>
      <c r="H15" s="226">
        <f>E15/E16*100</f>
        <v>0</v>
      </c>
      <c r="I15" s="189">
        <v>266</v>
      </c>
      <c r="J15" s="189">
        <v>107</v>
      </c>
      <c r="K15" s="189">
        <f>I15*J15</f>
        <v>28462</v>
      </c>
      <c r="L15" s="226">
        <f>I15/I16*100</f>
        <v>59.50782997762863</v>
      </c>
      <c r="M15" s="189">
        <f t="shared" si="0"/>
        <v>266</v>
      </c>
      <c r="N15" s="189">
        <f t="shared" si="1"/>
        <v>28462</v>
      </c>
    </row>
    <row r="16" spans="1:14" ht="12" customHeight="1">
      <c r="A16" s="1">
        <v>10</v>
      </c>
      <c r="B16" s="757"/>
      <c r="C16" s="757"/>
      <c r="D16" s="9" t="s">
        <v>4</v>
      </c>
      <c r="E16" s="190">
        <f>E12+E13+E14+E15</f>
        <v>1624</v>
      </c>
      <c r="F16" s="190">
        <f>G16/E16</f>
        <v>124.23706896551724</v>
      </c>
      <c r="G16" s="190">
        <f>SUM(G12:G15)</f>
        <v>201761</v>
      </c>
      <c r="H16" s="191">
        <f>H12+H13+H14+H15</f>
        <v>100</v>
      </c>
      <c r="I16" s="190">
        <f>I12+I13+I14+I15</f>
        <v>447</v>
      </c>
      <c r="J16" s="190">
        <f>K16/I16</f>
        <v>119.28859060402685</v>
      </c>
      <c r="K16" s="190">
        <f>SUM(K12:K15)</f>
        <v>53322</v>
      </c>
      <c r="L16" s="191">
        <v>100</v>
      </c>
      <c r="M16" s="190">
        <f t="shared" si="0"/>
        <v>2071</v>
      </c>
      <c r="N16" s="190">
        <f t="shared" si="1"/>
        <v>255083</v>
      </c>
    </row>
    <row r="17" spans="1:14" ht="12" customHeight="1">
      <c r="A17" s="1">
        <v>11</v>
      </c>
      <c r="B17" s="757"/>
      <c r="C17" s="652" t="s">
        <v>92</v>
      </c>
      <c r="D17" s="652"/>
      <c r="E17" s="190">
        <f>E11+E16</f>
        <v>17432</v>
      </c>
      <c r="F17" s="190">
        <f>G17/E17</f>
        <v>139.68012849931162</v>
      </c>
      <c r="G17" s="190">
        <f>G11+G16</f>
        <v>2434904</v>
      </c>
      <c r="H17" s="191">
        <f>E17/E21*100</f>
        <v>80.07717396297487</v>
      </c>
      <c r="I17" s="190">
        <f>I11+I16</f>
        <v>3439</v>
      </c>
      <c r="J17" s="190">
        <f>K17/I17</f>
        <v>123.7423669671416</v>
      </c>
      <c r="K17" s="190">
        <f>K11+K16</f>
        <v>425550</v>
      </c>
      <c r="L17" s="191">
        <f>I17/I21*100</f>
        <v>47.57885998893193</v>
      </c>
      <c r="M17" s="190">
        <f t="shared" si="0"/>
        <v>20871</v>
      </c>
      <c r="N17" s="190">
        <f t="shared" si="1"/>
        <v>2860454</v>
      </c>
    </row>
    <row r="18" spans="1:14" ht="12" customHeight="1">
      <c r="A18" s="1">
        <v>12</v>
      </c>
      <c r="B18" s="757"/>
      <c r="C18" s="758" t="s">
        <v>93</v>
      </c>
      <c r="D18" s="758"/>
      <c r="E18" s="189">
        <v>1985</v>
      </c>
      <c r="F18" s="189">
        <v>72</v>
      </c>
      <c r="G18" s="189">
        <f>E18*F18</f>
        <v>142920</v>
      </c>
      <c r="H18" s="226">
        <f>E18/E21*100</f>
        <v>9.118471220542974</v>
      </c>
      <c r="I18" s="189">
        <v>680</v>
      </c>
      <c r="J18" s="189">
        <v>72</v>
      </c>
      <c r="K18" s="189">
        <f>I18*J18</f>
        <v>48960</v>
      </c>
      <c r="L18" s="226">
        <f>I18/I21*100</f>
        <v>9.407858328721638</v>
      </c>
      <c r="M18" s="189">
        <f t="shared" si="0"/>
        <v>2665</v>
      </c>
      <c r="N18" s="189">
        <f t="shared" si="1"/>
        <v>191880</v>
      </c>
    </row>
    <row r="19" spans="1:14" ht="12" customHeight="1">
      <c r="A19" s="1">
        <v>13</v>
      </c>
      <c r="B19" s="757"/>
      <c r="C19" s="758" t="s">
        <v>94</v>
      </c>
      <c r="D19" s="758"/>
      <c r="E19" s="189">
        <v>2352</v>
      </c>
      <c r="F19" s="189">
        <v>57</v>
      </c>
      <c r="G19" s="189">
        <f>E19*F19</f>
        <v>134064</v>
      </c>
      <c r="H19" s="226">
        <f>E19/E21*100</f>
        <v>10.804354816482153</v>
      </c>
      <c r="I19" s="189">
        <v>3109</v>
      </c>
      <c r="J19" s="189">
        <v>57</v>
      </c>
      <c r="K19" s="189">
        <f>I19*J19</f>
        <v>177213</v>
      </c>
      <c r="L19" s="226">
        <f>I19/I21*100</f>
        <v>43.01328168234643</v>
      </c>
      <c r="M19" s="189">
        <f t="shared" si="0"/>
        <v>5461</v>
      </c>
      <c r="N19" s="189">
        <f t="shared" si="1"/>
        <v>311277</v>
      </c>
    </row>
    <row r="20" spans="1:14" ht="12" customHeight="1">
      <c r="A20" s="1">
        <v>14</v>
      </c>
      <c r="B20" s="757"/>
      <c r="C20" s="759" t="s">
        <v>274</v>
      </c>
      <c r="D20" s="760"/>
      <c r="E20" s="189">
        <v>0</v>
      </c>
      <c r="F20" s="189">
        <v>0</v>
      </c>
      <c r="G20" s="189">
        <f>E20*F20</f>
        <v>0</v>
      </c>
      <c r="H20" s="226">
        <f>E20/E21*100</f>
        <v>0</v>
      </c>
      <c r="I20" s="189">
        <v>0</v>
      </c>
      <c r="J20" s="189">
        <v>0</v>
      </c>
      <c r="K20" s="189">
        <f>I20*J20</f>
        <v>0</v>
      </c>
      <c r="L20" s="226">
        <f>I20/I21*100</f>
        <v>0</v>
      </c>
      <c r="M20" s="189">
        <f t="shared" si="0"/>
        <v>0</v>
      </c>
      <c r="N20" s="189">
        <f t="shared" si="1"/>
        <v>0</v>
      </c>
    </row>
    <row r="21" spans="1:14" ht="12" customHeight="1">
      <c r="A21" s="1">
        <v>15</v>
      </c>
      <c r="B21" s="757"/>
      <c r="C21" s="764" t="s">
        <v>95</v>
      </c>
      <c r="D21" s="764"/>
      <c r="E21" s="521">
        <f>SUM(E17:E20)</f>
        <v>21769</v>
      </c>
      <c r="F21" s="521">
        <f>G21/E21</f>
        <v>124.57568101428637</v>
      </c>
      <c r="G21" s="521">
        <f>SUM(G17:G20)</f>
        <v>2711888</v>
      </c>
      <c r="H21" s="522">
        <f>H17+H18+H19+H20</f>
        <v>100</v>
      </c>
      <c r="I21" s="521">
        <f>SUM(I17:I20)</f>
        <v>7228</v>
      </c>
      <c r="J21" s="521">
        <f>K21/I21</f>
        <v>90.16643608190371</v>
      </c>
      <c r="K21" s="521">
        <f>SUM(K17:K20)</f>
        <v>651723</v>
      </c>
      <c r="L21" s="522">
        <v>100</v>
      </c>
      <c r="M21" s="521">
        <f t="shared" si="0"/>
        <v>28997</v>
      </c>
      <c r="N21" s="521">
        <f>SUM(N17:N20)</f>
        <v>3363611</v>
      </c>
    </row>
    <row r="22" spans="1:14" ht="12" customHeight="1">
      <c r="A22" s="1">
        <v>16</v>
      </c>
      <c r="B22" s="761" t="s">
        <v>108</v>
      </c>
      <c r="C22" s="761" t="s">
        <v>47</v>
      </c>
      <c r="D22" s="1" t="s">
        <v>96</v>
      </c>
      <c r="E22" s="189">
        <v>380</v>
      </c>
      <c r="F22" s="189">
        <v>313</v>
      </c>
      <c r="G22" s="189">
        <f>E22*F22</f>
        <v>118940</v>
      </c>
      <c r="H22" s="226">
        <f>E22/E27*100</f>
        <v>2.017520573400584</v>
      </c>
      <c r="I22" s="189">
        <v>0</v>
      </c>
      <c r="J22" s="189">
        <v>313</v>
      </c>
      <c r="K22" s="189">
        <f>I22*J22</f>
        <v>0</v>
      </c>
      <c r="L22" s="226">
        <v>0</v>
      </c>
      <c r="M22" s="189">
        <f t="shared" si="0"/>
        <v>380</v>
      </c>
      <c r="N22" s="189">
        <f t="shared" si="1"/>
        <v>118940</v>
      </c>
    </row>
    <row r="23" spans="1:14" ht="12" customHeight="1">
      <c r="A23" s="1">
        <v>17</v>
      </c>
      <c r="B23" s="762"/>
      <c r="C23" s="762"/>
      <c r="D23" s="1" t="s">
        <v>97</v>
      </c>
      <c r="E23" s="189">
        <v>410</v>
      </c>
      <c r="F23" s="189">
        <v>236</v>
      </c>
      <c r="G23" s="189">
        <f>E23*F23</f>
        <v>96760</v>
      </c>
      <c r="H23" s="226">
        <f>E23/E27*100</f>
        <v>2.1767985134058936</v>
      </c>
      <c r="I23" s="189">
        <v>0</v>
      </c>
      <c r="J23" s="189">
        <v>236</v>
      </c>
      <c r="K23" s="189">
        <f>I23*J23</f>
        <v>0</v>
      </c>
      <c r="L23" s="226">
        <v>0</v>
      </c>
      <c r="M23" s="189">
        <f t="shared" si="0"/>
        <v>410</v>
      </c>
      <c r="N23" s="189">
        <f t="shared" si="1"/>
        <v>96760</v>
      </c>
    </row>
    <row r="24" spans="1:14" ht="12" customHeight="1">
      <c r="A24" s="1">
        <v>18</v>
      </c>
      <c r="B24" s="762"/>
      <c r="C24" s="762"/>
      <c r="D24" s="1" t="s">
        <v>98</v>
      </c>
      <c r="E24" s="189">
        <v>3837</v>
      </c>
      <c r="F24" s="189">
        <v>138</v>
      </c>
      <c r="G24" s="189">
        <f>E24*F24</f>
        <v>529506</v>
      </c>
      <c r="H24" s="226">
        <f>E24/E27*100</f>
        <v>20.371648526679053</v>
      </c>
      <c r="I24" s="189">
        <v>450</v>
      </c>
      <c r="J24" s="189">
        <v>138</v>
      </c>
      <c r="K24" s="189">
        <f>I24*J24</f>
        <v>62100</v>
      </c>
      <c r="L24" s="226">
        <f>I24/I27*100</f>
        <v>22.76176024279211</v>
      </c>
      <c r="M24" s="189">
        <f t="shared" si="0"/>
        <v>4287</v>
      </c>
      <c r="N24" s="189">
        <f t="shared" si="1"/>
        <v>591606</v>
      </c>
    </row>
    <row r="25" spans="1:14" ht="12" customHeight="1">
      <c r="A25" s="1">
        <v>19</v>
      </c>
      <c r="B25" s="762"/>
      <c r="C25" s="762"/>
      <c r="D25" s="1" t="s">
        <v>99</v>
      </c>
      <c r="E25" s="189">
        <v>6135</v>
      </c>
      <c r="F25" s="189">
        <v>114</v>
      </c>
      <c r="G25" s="189">
        <f>E25*F25</f>
        <v>699390</v>
      </c>
      <c r="H25" s="226">
        <f>E25/E27*100</f>
        <v>32.57233873108574</v>
      </c>
      <c r="I25" s="189">
        <v>632</v>
      </c>
      <c r="J25" s="189">
        <v>114</v>
      </c>
      <c r="K25" s="189">
        <f>I25*J25</f>
        <v>72048</v>
      </c>
      <c r="L25" s="226">
        <f>I25/I27*100</f>
        <v>31.967627718765808</v>
      </c>
      <c r="M25" s="189">
        <f t="shared" si="0"/>
        <v>6767</v>
      </c>
      <c r="N25" s="189">
        <f t="shared" si="1"/>
        <v>771438</v>
      </c>
    </row>
    <row r="26" spans="1:14" ht="12" customHeight="1">
      <c r="A26" s="1">
        <v>20</v>
      </c>
      <c r="B26" s="762"/>
      <c r="C26" s="762"/>
      <c r="D26" s="1" t="s">
        <v>100</v>
      </c>
      <c r="E26" s="189">
        <v>8073</v>
      </c>
      <c r="F26" s="189">
        <v>92</v>
      </c>
      <c r="G26" s="189">
        <f>E26*F26</f>
        <v>742716</v>
      </c>
      <c r="H26" s="226">
        <f>E26/E27*100</f>
        <v>42.861693655428724</v>
      </c>
      <c r="I26" s="189">
        <v>895</v>
      </c>
      <c r="J26" s="189">
        <v>92</v>
      </c>
      <c r="K26" s="189">
        <f>I26*J26</f>
        <v>82340</v>
      </c>
      <c r="L26" s="226">
        <f>I26/I27*100</f>
        <v>45.27061203844208</v>
      </c>
      <c r="M26" s="189">
        <f t="shared" si="0"/>
        <v>8968</v>
      </c>
      <c r="N26" s="189">
        <f t="shared" si="1"/>
        <v>825056</v>
      </c>
    </row>
    <row r="27" spans="1:14" ht="12" customHeight="1">
      <c r="A27" s="1">
        <v>21</v>
      </c>
      <c r="B27" s="762"/>
      <c r="C27" s="763"/>
      <c r="D27" s="9" t="s">
        <v>4</v>
      </c>
      <c r="E27" s="190">
        <f>E22+E23+E24+E25+E26</f>
        <v>18835</v>
      </c>
      <c r="F27" s="190">
        <f>G27/E27</f>
        <v>116.13018316963101</v>
      </c>
      <c r="G27" s="190">
        <f>SUM(G22:G26)</f>
        <v>2187312</v>
      </c>
      <c r="H27" s="191">
        <v>100</v>
      </c>
      <c r="I27" s="190">
        <f>I22+I23+I24+I25+I26</f>
        <v>1977</v>
      </c>
      <c r="J27" s="190">
        <f>K27/I27</f>
        <v>109.50328780981285</v>
      </c>
      <c r="K27" s="190">
        <f>SUM(K22:K26)</f>
        <v>216488</v>
      </c>
      <c r="L27" s="191">
        <v>100</v>
      </c>
      <c r="M27" s="190">
        <f t="shared" si="0"/>
        <v>20812</v>
      </c>
      <c r="N27" s="190">
        <f t="shared" si="1"/>
        <v>2403800</v>
      </c>
    </row>
    <row r="28" spans="1:14" ht="12" customHeight="1">
      <c r="A28" s="1">
        <v>22</v>
      </c>
      <c r="B28" s="762"/>
      <c r="C28" s="761" t="s">
        <v>48</v>
      </c>
      <c r="D28" s="1" t="s">
        <v>96</v>
      </c>
      <c r="E28" s="189">
        <v>126</v>
      </c>
      <c r="F28" s="189">
        <v>358</v>
      </c>
      <c r="G28" s="189">
        <f>E28*F28</f>
        <v>45108</v>
      </c>
      <c r="H28" s="226">
        <f>E28/E32*100</f>
        <v>4.378040305767894</v>
      </c>
      <c r="I28" s="189">
        <v>0</v>
      </c>
      <c r="J28" s="189">
        <v>358</v>
      </c>
      <c r="K28" s="189">
        <f>I28*J28</f>
        <v>0</v>
      </c>
      <c r="L28" s="226">
        <v>0</v>
      </c>
      <c r="M28" s="189">
        <f t="shared" si="0"/>
        <v>126</v>
      </c>
      <c r="N28" s="189">
        <f t="shared" si="1"/>
        <v>45108</v>
      </c>
    </row>
    <row r="29" spans="1:14" ht="12" customHeight="1">
      <c r="A29" s="1">
        <v>23</v>
      </c>
      <c r="B29" s="762"/>
      <c r="C29" s="762"/>
      <c r="D29" s="1" t="s">
        <v>98</v>
      </c>
      <c r="E29" s="189">
        <v>485</v>
      </c>
      <c r="F29" s="189">
        <v>297</v>
      </c>
      <c r="G29" s="189">
        <f>E29*F29</f>
        <v>144045</v>
      </c>
      <c r="H29" s="226">
        <f>E29/E32*100</f>
        <v>16.851980542043083</v>
      </c>
      <c r="I29" s="189">
        <v>28</v>
      </c>
      <c r="J29" s="189">
        <v>297</v>
      </c>
      <c r="K29" s="189">
        <f>I29*J29</f>
        <v>8316</v>
      </c>
      <c r="L29" s="226">
        <f>I29/I32*100</f>
        <v>9.24092409240924</v>
      </c>
      <c r="M29" s="189">
        <f t="shared" si="0"/>
        <v>513</v>
      </c>
      <c r="N29" s="189">
        <f t="shared" si="1"/>
        <v>152361</v>
      </c>
    </row>
    <row r="30" spans="1:14" ht="12" customHeight="1">
      <c r="A30" s="1">
        <v>24</v>
      </c>
      <c r="B30" s="762"/>
      <c r="C30" s="762"/>
      <c r="D30" s="1" t="s">
        <v>99</v>
      </c>
      <c r="E30" s="189">
        <v>842</v>
      </c>
      <c r="F30" s="189">
        <v>228</v>
      </c>
      <c r="G30" s="189">
        <f>E30*F30</f>
        <v>191976</v>
      </c>
      <c r="H30" s="226">
        <f>E30/E32*100</f>
        <v>29.25642807505212</v>
      </c>
      <c r="I30" s="189">
        <v>72</v>
      </c>
      <c r="J30" s="189">
        <v>228</v>
      </c>
      <c r="K30" s="189">
        <f>I30*J30</f>
        <v>16416</v>
      </c>
      <c r="L30" s="226">
        <f>I30/I32*100</f>
        <v>23.762376237623762</v>
      </c>
      <c r="M30" s="189">
        <f t="shared" si="0"/>
        <v>914</v>
      </c>
      <c r="N30" s="189">
        <f t="shared" si="1"/>
        <v>208392</v>
      </c>
    </row>
    <row r="31" spans="1:14" ht="12" customHeight="1">
      <c r="A31" s="1">
        <v>25</v>
      </c>
      <c r="B31" s="762"/>
      <c r="C31" s="762"/>
      <c r="D31" s="1" t="s">
        <v>100</v>
      </c>
      <c r="E31" s="189">
        <v>1425</v>
      </c>
      <c r="F31" s="189">
        <v>179</v>
      </c>
      <c r="G31" s="189">
        <f>E31*F31</f>
        <v>255075</v>
      </c>
      <c r="H31" s="226">
        <f>E31/E32*100</f>
        <v>49.5135510771369</v>
      </c>
      <c r="I31" s="189">
        <v>203</v>
      </c>
      <c r="J31" s="189">
        <v>179</v>
      </c>
      <c r="K31" s="189">
        <f>I31*J31</f>
        <v>36337</v>
      </c>
      <c r="L31" s="226">
        <f>I31/I32*100</f>
        <v>66.996699669967</v>
      </c>
      <c r="M31" s="189">
        <f t="shared" si="0"/>
        <v>1628</v>
      </c>
      <c r="N31" s="189">
        <f t="shared" si="1"/>
        <v>291412</v>
      </c>
    </row>
    <row r="32" spans="1:14" ht="12" customHeight="1">
      <c r="A32" s="1">
        <v>26</v>
      </c>
      <c r="B32" s="762"/>
      <c r="C32" s="763"/>
      <c r="D32" s="9" t="s">
        <v>4</v>
      </c>
      <c r="E32" s="190">
        <f>E28+E29+E30+E31</f>
        <v>2878</v>
      </c>
      <c r="F32" s="190">
        <f>G32/E32</f>
        <v>221.0576789437109</v>
      </c>
      <c r="G32" s="190">
        <f>SUM(G28:G31)</f>
        <v>636204</v>
      </c>
      <c r="H32" s="191">
        <v>100</v>
      </c>
      <c r="I32" s="190">
        <f>I28+I29+I30+I31</f>
        <v>303</v>
      </c>
      <c r="J32" s="190">
        <f>K32/I32</f>
        <v>201.54785478547853</v>
      </c>
      <c r="K32" s="190">
        <f>SUM(K28:K31)</f>
        <v>61069</v>
      </c>
      <c r="L32" s="191">
        <v>100</v>
      </c>
      <c r="M32" s="190">
        <f t="shared" si="0"/>
        <v>3181</v>
      </c>
      <c r="N32" s="190">
        <f t="shared" si="1"/>
        <v>697273</v>
      </c>
    </row>
    <row r="33" spans="1:14" ht="12" customHeight="1">
      <c r="A33" s="1">
        <v>27</v>
      </c>
      <c r="B33" s="762"/>
      <c r="C33" s="761" t="s">
        <v>101</v>
      </c>
      <c r="D33" s="1" t="s">
        <v>96</v>
      </c>
      <c r="E33" s="189">
        <v>0</v>
      </c>
      <c r="F33" s="189">
        <v>0</v>
      </c>
      <c r="G33" s="189">
        <f>E33*F33</f>
        <v>0</v>
      </c>
      <c r="H33" s="226">
        <f>E33/E37*100</f>
        <v>0</v>
      </c>
      <c r="I33" s="189">
        <v>0</v>
      </c>
      <c r="J33" s="189">
        <v>0</v>
      </c>
      <c r="K33" s="189">
        <f>I33*J33</f>
        <v>0</v>
      </c>
      <c r="L33" s="226">
        <v>0</v>
      </c>
      <c r="M33" s="189">
        <f t="shared" si="0"/>
        <v>0</v>
      </c>
      <c r="N33" s="189">
        <f t="shared" si="1"/>
        <v>0</v>
      </c>
    </row>
    <row r="34" spans="1:14" ht="12" customHeight="1">
      <c r="A34" s="1">
        <v>28</v>
      </c>
      <c r="B34" s="762"/>
      <c r="C34" s="762"/>
      <c r="D34" s="1" t="s">
        <v>97</v>
      </c>
      <c r="E34" s="189">
        <v>0</v>
      </c>
      <c r="F34" s="189">
        <v>0</v>
      </c>
      <c r="G34" s="189">
        <f>E34*F34</f>
        <v>0</v>
      </c>
      <c r="H34" s="226">
        <f>E34/E37*100</f>
        <v>0</v>
      </c>
      <c r="I34" s="189">
        <v>0</v>
      </c>
      <c r="J34" s="189">
        <v>0</v>
      </c>
      <c r="K34" s="189">
        <f>I34*J34</f>
        <v>0</v>
      </c>
      <c r="L34" s="226">
        <v>0</v>
      </c>
      <c r="M34" s="189">
        <f t="shared" si="0"/>
        <v>0</v>
      </c>
      <c r="N34" s="189">
        <f t="shared" si="1"/>
        <v>0</v>
      </c>
    </row>
    <row r="35" spans="1:14" ht="12" customHeight="1">
      <c r="A35" s="1">
        <v>29</v>
      </c>
      <c r="B35" s="762"/>
      <c r="C35" s="762"/>
      <c r="D35" s="1" t="s">
        <v>98</v>
      </c>
      <c r="E35" s="189">
        <v>46</v>
      </c>
      <c r="F35" s="189">
        <v>204</v>
      </c>
      <c r="G35" s="189">
        <f>E35*F35</f>
        <v>9384</v>
      </c>
      <c r="H35" s="226">
        <f>E35/E37*100</f>
        <v>40</v>
      </c>
      <c r="I35" s="189">
        <v>0</v>
      </c>
      <c r="J35" s="189">
        <v>204</v>
      </c>
      <c r="K35" s="189">
        <f>I35*J35</f>
        <v>0</v>
      </c>
      <c r="L35" s="226">
        <v>0</v>
      </c>
      <c r="M35" s="189">
        <f t="shared" si="0"/>
        <v>46</v>
      </c>
      <c r="N35" s="189">
        <f t="shared" si="1"/>
        <v>9384</v>
      </c>
    </row>
    <row r="36" spans="1:14" ht="12" customHeight="1">
      <c r="A36" s="1">
        <v>30</v>
      </c>
      <c r="B36" s="762"/>
      <c r="C36" s="762"/>
      <c r="D36" s="1" t="s">
        <v>99</v>
      </c>
      <c r="E36" s="189">
        <v>69</v>
      </c>
      <c r="F36" s="189">
        <v>170</v>
      </c>
      <c r="G36" s="189">
        <f>E36*F36</f>
        <v>11730</v>
      </c>
      <c r="H36" s="226">
        <f>E36/E37*100</f>
        <v>60</v>
      </c>
      <c r="I36" s="189">
        <v>0</v>
      </c>
      <c r="J36" s="189">
        <v>170</v>
      </c>
      <c r="K36" s="189">
        <f>I36*J36</f>
        <v>0</v>
      </c>
      <c r="L36" s="226">
        <v>0</v>
      </c>
      <c r="M36" s="189">
        <f t="shared" si="0"/>
        <v>69</v>
      </c>
      <c r="N36" s="189">
        <f t="shared" si="1"/>
        <v>11730</v>
      </c>
    </row>
    <row r="37" spans="1:14" ht="12" customHeight="1">
      <c r="A37" s="1">
        <v>31</v>
      </c>
      <c r="B37" s="762"/>
      <c r="C37" s="763"/>
      <c r="D37" s="9" t="s">
        <v>4</v>
      </c>
      <c r="E37" s="190">
        <f>E33+E34+E35+E36</f>
        <v>115</v>
      </c>
      <c r="F37" s="190">
        <f>G37/E37</f>
        <v>183.6</v>
      </c>
      <c r="G37" s="190">
        <f>SUM(G33:G36)</f>
        <v>21114</v>
      </c>
      <c r="H37" s="191">
        <v>100</v>
      </c>
      <c r="I37" s="190">
        <f>I33+I34+I35</f>
        <v>0</v>
      </c>
      <c r="J37" s="190">
        <v>0</v>
      </c>
      <c r="K37" s="190">
        <f>SUM(K33:K36)</f>
        <v>0</v>
      </c>
      <c r="L37" s="191">
        <v>100</v>
      </c>
      <c r="M37" s="190">
        <f t="shared" si="0"/>
        <v>115</v>
      </c>
      <c r="N37" s="190">
        <f t="shared" si="1"/>
        <v>21114</v>
      </c>
    </row>
    <row r="38" spans="1:14" ht="12" customHeight="1">
      <c r="A38" s="1">
        <v>32</v>
      </c>
      <c r="B38" s="762"/>
      <c r="C38" s="758" t="s">
        <v>102</v>
      </c>
      <c r="D38" s="758"/>
      <c r="E38" s="189">
        <v>0</v>
      </c>
      <c r="F38" s="189">
        <v>0</v>
      </c>
      <c r="G38" s="189">
        <f>E38*F38</f>
        <v>0</v>
      </c>
      <c r="H38" s="226">
        <v>100</v>
      </c>
      <c r="I38" s="189">
        <v>0</v>
      </c>
      <c r="J38" s="189">
        <v>0</v>
      </c>
      <c r="K38" s="189">
        <f>I38*J38</f>
        <v>0</v>
      </c>
      <c r="L38" s="226">
        <v>100</v>
      </c>
      <c r="M38" s="189">
        <f t="shared" si="0"/>
        <v>0</v>
      </c>
      <c r="N38" s="189">
        <f t="shared" si="1"/>
        <v>0</v>
      </c>
    </row>
    <row r="39" spans="1:14" ht="12" customHeight="1">
      <c r="A39" s="1">
        <v>33</v>
      </c>
      <c r="B39" s="762"/>
      <c r="C39" s="652" t="s">
        <v>103</v>
      </c>
      <c r="D39" s="652"/>
      <c r="E39" s="190">
        <f>E27+E32+E37+E38</f>
        <v>21828</v>
      </c>
      <c r="F39" s="190">
        <f>G39/E39</f>
        <v>130.32023089609675</v>
      </c>
      <c r="G39" s="190">
        <f>G27+G32+G37+G38</f>
        <v>2844630</v>
      </c>
      <c r="H39" s="191">
        <f>E39/E43*100</f>
        <v>53.05527198483302</v>
      </c>
      <c r="I39" s="190">
        <f>I27+I32+I37+I38</f>
        <v>2280</v>
      </c>
      <c r="J39" s="190">
        <f>K39/I39</f>
        <v>121.73552631578947</v>
      </c>
      <c r="K39" s="190">
        <f>K27+K32+K37+K38</f>
        <v>277557</v>
      </c>
      <c r="L39" s="191">
        <f>I39/I43*100</f>
        <v>32.180663373323924</v>
      </c>
      <c r="M39" s="190">
        <f t="shared" si="0"/>
        <v>24108</v>
      </c>
      <c r="N39" s="190">
        <f t="shared" si="1"/>
        <v>3122187</v>
      </c>
    </row>
    <row r="40" spans="1:14" ht="12" customHeight="1">
      <c r="A40" s="1">
        <v>34</v>
      </c>
      <c r="B40" s="762"/>
      <c r="C40" s="758" t="s">
        <v>104</v>
      </c>
      <c r="D40" s="758"/>
      <c r="E40" s="189">
        <v>0</v>
      </c>
      <c r="F40" s="189">
        <v>0</v>
      </c>
      <c r="G40" s="189">
        <f>E40*F40</f>
        <v>0</v>
      </c>
      <c r="H40" s="226">
        <f>E40/E43*100</f>
        <v>0</v>
      </c>
      <c r="I40" s="189">
        <v>0</v>
      </c>
      <c r="J40" s="189">
        <v>0</v>
      </c>
      <c r="K40" s="189">
        <f>I40*J40</f>
        <v>0</v>
      </c>
      <c r="L40" s="226">
        <f>I40/I43*100</f>
        <v>0</v>
      </c>
      <c r="M40" s="189">
        <f t="shared" si="0"/>
        <v>0</v>
      </c>
      <c r="N40" s="189">
        <f t="shared" si="1"/>
        <v>0</v>
      </c>
    </row>
    <row r="41" spans="1:14" ht="12" customHeight="1">
      <c r="A41" s="1">
        <v>35</v>
      </c>
      <c r="B41" s="762"/>
      <c r="C41" s="758" t="s">
        <v>94</v>
      </c>
      <c r="D41" s="758"/>
      <c r="E41" s="189">
        <v>0</v>
      </c>
      <c r="F41" s="189">
        <v>0</v>
      </c>
      <c r="G41" s="189">
        <f>E41*F41</f>
        <v>0</v>
      </c>
      <c r="H41" s="226">
        <f>E41/E43*100</f>
        <v>0</v>
      </c>
      <c r="I41" s="189">
        <v>0</v>
      </c>
      <c r="J41" s="189">
        <v>0</v>
      </c>
      <c r="K41" s="189">
        <f>I41*J41</f>
        <v>0</v>
      </c>
      <c r="L41" s="226">
        <f>I41/I43*100</f>
        <v>0</v>
      </c>
      <c r="M41" s="189">
        <f t="shared" si="0"/>
        <v>0</v>
      </c>
      <c r="N41" s="189">
        <f t="shared" si="1"/>
        <v>0</v>
      </c>
    </row>
    <row r="42" spans="1:14" ht="12" customHeight="1">
      <c r="A42" s="1">
        <v>36</v>
      </c>
      <c r="B42" s="762"/>
      <c r="C42" s="758" t="s">
        <v>105</v>
      </c>
      <c r="D42" s="758"/>
      <c r="E42" s="189">
        <v>19314</v>
      </c>
      <c r="F42" s="325">
        <v>52</v>
      </c>
      <c r="G42" s="189">
        <f>E42*F42</f>
        <v>1004328</v>
      </c>
      <c r="H42" s="226">
        <f>E42/E43*100</f>
        <v>46.94472801516698</v>
      </c>
      <c r="I42" s="189">
        <v>4805</v>
      </c>
      <c r="J42" s="189">
        <v>52</v>
      </c>
      <c r="K42" s="189">
        <f>I42*J42</f>
        <v>249860</v>
      </c>
      <c r="L42" s="226">
        <f>I42/I43*100</f>
        <v>67.81933662667608</v>
      </c>
      <c r="M42" s="189">
        <f t="shared" si="0"/>
        <v>24119</v>
      </c>
      <c r="N42" s="189">
        <f t="shared" si="1"/>
        <v>1254188</v>
      </c>
    </row>
    <row r="43" spans="1:14" ht="12" customHeight="1">
      <c r="A43" s="1">
        <v>37</v>
      </c>
      <c r="B43" s="762"/>
      <c r="C43" s="764" t="s">
        <v>106</v>
      </c>
      <c r="D43" s="764"/>
      <c r="E43" s="521">
        <f>SUM(E39:E42)</f>
        <v>41142</v>
      </c>
      <c r="F43" s="521">
        <f>G43/E43</f>
        <v>93.55301152107336</v>
      </c>
      <c r="G43" s="521">
        <f>SUM(G39:G42)</f>
        <v>3848958</v>
      </c>
      <c r="H43" s="522">
        <v>100</v>
      </c>
      <c r="I43" s="521">
        <f>SUM(I39:I42)</f>
        <v>7085</v>
      </c>
      <c r="J43" s="521">
        <f>K43/I43</f>
        <v>74.44135497529993</v>
      </c>
      <c r="K43" s="521">
        <f>SUM(K39:K42)</f>
        <v>527417</v>
      </c>
      <c r="L43" s="522">
        <v>100</v>
      </c>
      <c r="M43" s="521">
        <f t="shared" si="0"/>
        <v>48227</v>
      </c>
      <c r="N43" s="521">
        <f t="shared" si="1"/>
        <v>4376375</v>
      </c>
    </row>
    <row r="44" spans="1:14" ht="12" customHeight="1">
      <c r="A44" s="1">
        <v>38</v>
      </c>
      <c r="B44" s="762"/>
      <c r="C44" s="758" t="s">
        <v>107</v>
      </c>
      <c r="D44" s="758"/>
      <c r="E44" s="189">
        <v>0</v>
      </c>
      <c r="F44" s="189">
        <v>0</v>
      </c>
      <c r="G44" s="189">
        <f>E44*F44</f>
        <v>0</v>
      </c>
      <c r="H44" s="226">
        <v>0</v>
      </c>
      <c r="I44" s="189">
        <v>7109</v>
      </c>
      <c r="J44" s="189">
        <v>30</v>
      </c>
      <c r="K44" s="189">
        <f>I44*J44</f>
        <v>213270</v>
      </c>
      <c r="L44" s="226">
        <v>100</v>
      </c>
      <c r="M44" s="189">
        <f t="shared" si="0"/>
        <v>7109</v>
      </c>
      <c r="N44" s="189">
        <f t="shared" si="1"/>
        <v>213270</v>
      </c>
    </row>
    <row r="45" spans="1:19" ht="12.75" customHeight="1">
      <c r="A45" s="268">
        <v>39</v>
      </c>
      <c r="B45" s="66"/>
      <c r="C45" s="765" t="s">
        <v>15</v>
      </c>
      <c r="D45" s="765"/>
      <c r="E45" s="328">
        <f>E21+E43+E44</f>
        <v>62911</v>
      </c>
      <c r="F45" s="328">
        <f>G45/E45</f>
        <v>104.28773982292445</v>
      </c>
      <c r="G45" s="328">
        <f>G21+G43+G44</f>
        <v>6560846</v>
      </c>
      <c r="H45" s="329">
        <v>0</v>
      </c>
      <c r="I45" s="328">
        <f>I21+I43+I44</f>
        <v>21422</v>
      </c>
      <c r="J45" s="328">
        <f>K45/I45</f>
        <v>64.99906638035664</v>
      </c>
      <c r="K45" s="328">
        <f>K21+K43+K44</f>
        <v>1392410</v>
      </c>
      <c r="L45" s="329">
        <v>0</v>
      </c>
      <c r="M45" s="328">
        <v>84335</v>
      </c>
      <c r="N45" s="328">
        <f t="shared" si="1"/>
        <v>7953256</v>
      </c>
      <c r="P45" s="63"/>
      <c r="Q45" s="63"/>
      <c r="R45" s="63"/>
      <c r="S45" s="63"/>
    </row>
    <row r="46" spans="1:19" s="29" customFormat="1" ht="12.75" customHeight="1">
      <c r="A46" s="168"/>
      <c r="B46" s="169"/>
      <c r="C46" s="170"/>
      <c r="D46" s="170"/>
      <c r="E46" s="171"/>
      <c r="F46" s="171"/>
      <c r="G46" s="171"/>
      <c r="H46" s="172"/>
      <c r="I46" s="171"/>
      <c r="J46" s="171"/>
      <c r="K46" s="171"/>
      <c r="L46" s="172"/>
      <c r="M46" s="171"/>
      <c r="N46" s="171"/>
      <c r="O46" s="63"/>
      <c r="P46" s="63"/>
      <c r="Q46" s="63"/>
      <c r="R46" s="63"/>
      <c r="S46" s="63"/>
    </row>
    <row r="47" spans="1:19" s="29" customFormat="1" ht="12.75" customHeight="1">
      <c r="A47" s="178"/>
      <c r="B47" s="179"/>
      <c r="C47" s="180"/>
      <c r="D47" s="180"/>
      <c r="E47" s="171"/>
      <c r="F47" s="171"/>
      <c r="G47" s="171"/>
      <c r="H47" s="172"/>
      <c r="I47" s="171"/>
      <c r="J47" s="171"/>
      <c r="K47" s="171"/>
      <c r="L47" s="172"/>
      <c r="M47" s="171"/>
      <c r="N47" s="171"/>
      <c r="O47" s="63"/>
      <c r="P47" s="63"/>
      <c r="Q47" s="63"/>
      <c r="R47" s="63"/>
      <c r="S47" s="63"/>
    </row>
    <row r="48" spans="1:19" s="29" customFormat="1" ht="12.75" customHeight="1">
      <c r="A48" s="178"/>
      <c r="B48" s="179"/>
      <c r="C48" s="180"/>
      <c r="D48" s="180"/>
      <c r="E48" s="171"/>
      <c r="F48" s="171"/>
      <c r="G48" s="171"/>
      <c r="H48" s="172"/>
      <c r="I48" s="171"/>
      <c r="J48" s="171"/>
      <c r="K48" s="171"/>
      <c r="L48" s="172"/>
      <c r="M48" s="171"/>
      <c r="N48" s="171"/>
      <c r="O48" s="63"/>
      <c r="P48" s="63"/>
      <c r="Q48" s="63"/>
      <c r="R48" s="63"/>
      <c r="S48" s="63"/>
    </row>
    <row r="49" spans="1:19" s="29" customFormat="1" ht="12.75" customHeight="1">
      <c r="A49" s="178"/>
      <c r="B49" s="179"/>
      <c r="C49" s="180"/>
      <c r="D49" s="180"/>
      <c r="E49" s="171"/>
      <c r="F49" s="171"/>
      <c r="G49" s="171"/>
      <c r="H49" s="172"/>
      <c r="I49" s="171"/>
      <c r="J49" s="171"/>
      <c r="K49" s="171"/>
      <c r="L49" s="172"/>
      <c r="M49" s="171"/>
      <c r="N49" s="171"/>
      <c r="O49" s="63"/>
      <c r="P49" s="63"/>
      <c r="Q49" s="63"/>
      <c r="R49" s="63"/>
      <c r="S49" s="63"/>
    </row>
    <row r="50" spans="1:19" ht="12.75">
      <c r="A50" s="648" t="s">
        <v>22</v>
      </c>
      <c r="B50" s="648"/>
      <c r="C50" s="648"/>
      <c r="D50" s="648"/>
      <c r="P50" s="63"/>
      <c r="Q50" s="63"/>
      <c r="R50" s="63"/>
      <c r="S50" s="63"/>
    </row>
    <row r="51" spans="1:9" ht="12.75">
      <c r="A51" s="554" t="s">
        <v>65</v>
      </c>
      <c r="B51" s="554"/>
      <c r="C51" s="554"/>
      <c r="D51" s="554"/>
      <c r="G51" s="538" t="s">
        <v>21</v>
      </c>
      <c r="H51" s="538"/>
      <c r="I51" s="538"/>
    </row>
    <row r="52" spans="1:14" ht="12.75">
      <c r="A52" s="538" t="s">
        <v>476</v>
      </c>
      <c r="B52" s="538"/>
      <c r="C52" s="538"/>
      <c r="D52" s="538"/>
      <c r="E52" s="538"/>
      <c r="F52" s="538"/>
      <c r="G52" s="538"/>
      <c r="H52" s="538"/>
      <c r="I52" s="538"/>
      <c r="J52" s="538"/>
      <c r="K52" s="538"/>
      <c r="L52" s="538"/>
      <c r="M52" s="538"/>
      <c r="N52" s="538"/>
    </row>
    <row r="53" spans="2:14" ht="12.75">
      <c r="B53" s="766" t="s">
        <v>115</v>
      </c>
      <c r="C53" s="766"/>
      <c r="D53" s="766"/>
      <c r="N53" s="28" t="s">
        <v>116</v>
      </c>
    </row>
    <row r="54" spans="1:14" ht="12.75">
      <c r="A54" s="584" t="s">
        <v>80</v>
      </c>
      <c r="B54" s="755" t="s">
        <v>81</v>
      </c>
      <c r="C54" s="755"/>
      <c r="D54" s="573"/>
      <c r="E54" s="543" t="s">
        <v>86</v>
      </c>
      <c r="F54" s="544"/>
      <c r="G54" s="544"/>
      <c r="H54" s="545"/>
      <c r="I54" s="543" t="s">
        <v>53</v>
      </c>
      <c r="J54" s="544"/>
      <c r="K54" s="544"/>
      <c r="L54" s="545"/>
      <c r="M54" s="543" t="s">
        <v>110</v>
      </c>
      <c r="N54" s="545"/>
    </row>
    <row r="55" spans="1:14" ht="12.75">
      <c r="A55" s="585"/>
      <c r="B55" s="756"/>
      <c r="C55" s="756"/>
      <c r="D55" s="699"/>
      <c r="E55" s="51" t="s">
        <v>82</v>
      </c>
      <c r="F55" s="51" t="s">
        <v>83</v>
      </c>
      <c r="G55" s="51" t="s">
        <v>84</v>
      </c>
      <c r="H55" s="51" t="s">
        <v>111</v>
      </c>
      <c r="I55" s="51" t="s">
        <v>82</v>
      </c>
      <c r="J55" s="51" t="s">
        <v>83</v>
      </c>
      <c r="K55" s="51" t="s">
        <v>84</v>
      </c>
      <c r="L55" s="51" t="s">
        <v>111</v>
      </c>
      <c r="M55" s="51" t="s">
        <v>85</v>
      </c>
      <c r="N55" s="51" t="s">
        <v>84</v>
      </c>
    </row>
    <row r="56" spans="1:14" ht="12" customHeight="1">
      <c r="A56" s="125">
        <v>1</v>
      </c>
      <c r="B56" s="757" t="s">
        <v>109</v>
      </c>
      <c r="C56" s="757" t="s">
        <v>87</v>
      </c>
      <c r="D56" s="1" t="s">
        <v>89</v>
      </c>
      <c r="E56" s="189">
        <v>261</v>
      </c>
      <c r="F56" s="189">
        <v>159</v>
      </c>
      <c r="G56" s="117">
        <f>E56*F56</f>
        <v>41499</v>
      </c>
      <c r="H56" s="118">
        <f>E56/E60*100</f>
        <v>18.002483101117395</v>
      </c>
      <c r="I56" s="189">
        <v>0</v>
      </c>
      <c r="J56" s="189">
        <v>0</v>
      </c>
      <c r="K56" s="117">
        <f>I56*J56</f>
        <v>0</v>
      </c>
      <c r="L56" s="118">
        <f>I56/I60*100</f>
        <v>0</v>
      </c>
      <c r="M56" s="117">
        <f aca="true" t="shared" si="2" ref="M56:M93">E56+I56</f>
        <v>261</v>
      </c>
      <c r="N56" s="117">
        <f aca="true" t="shared" si="3" ref="N56:N93">G56+K56</f>
        <v>41499</v>
      </c>
    </row>
    <row r="57" spans="1:14" ht="12" customHeight="1">
      <c r="A57" s="125">
        <v>2</v>
      </c>
      <c r="B57" s="757"/>
      <c r="C57" s="757"/>
      <c r="D57" s="1" t="s">
        <v>231</v>
      </c>
      <c r="E57" s="189">
        <v>610.8</v>
      </c>
      <c r="F57" s="189">
        <v>132</v>
      </c>
      <c r="G57" s="117">
        <f>E57*F57</f>
        <v>80625.59999999999</v>
      </c>
      <c r="H57" s="118">
        <f>E57/E60*100</f>
        <v>42.12994895847703</v>
      </c>
      <c r="I57" s="189">
        <v>0</v>
      </c>
      <c r="J57" s="189">
        <v>0</v>
      </c>
      <c r="K57" s="117">
        <f>I57*J57</f>
        <v>0</v>
      </c>
      <c r="L57" s="118">
        <f>I57/I60*100</f>
        <v>0</v>
      </c>
      <c r="M57" s="117">
        <f t="shared" si="2"/>
        <v>610.8</v>
      </c>
      <c r="N57" s="117">
        <f t="shared" si="3"/>
        <v>80625.59999999999</v>
      </c>
    </row>
    <row r="58" spans="1:14" ht="12" customHeight="1">
      <c r="A58" s="125">
        <v>3</v>
      </c>
      <c r="B58" s="757"/>
      <c r="C58" s="757"/>
      <c r="D58" s="1" t="s">
        <v>90</v>
      </c>
      <c r="E58" s="261">
        <v>578</v>
      </c>
      <c r="F58" s="261">
        <v>115</v>
      </c>
      <c r="G58" s="117">
        <f>E58*F58</f>
        <v>66470</v>
      </c>
      <c r="H58" s="118">
        <f>E58/E60*100</f>
        <v>39.86756794040557</v>
      </c>
      <c r="I58" s="189">
        <v>99</v>
      </c>
      <c r="J58" s="189">
        <v>115</v>
      </c>
      <c r="K58" s="117">
        <f>I58*J58</f>
        <v>11385</v>
      </c>
      <c r="L58" s="118">
        <f>I58/I60*100</f>
        <v>100</v>
      </c>
      <c r="M58" s="117">
        <f t="shared" si="2"/>
        <v>677</v>
      </c>
      <c r="N58" s="117">
        <f t="shared" si="3"/>
        <v>77855</v>
      </c>
    </row>
    <row r="59" spans="1:14" ht="12" customHeight="1">
      <c r="A59" s="125">
        <v>4</v>
      </c>
      <c r="B59" s="757"/>
      <c r="C59" s="757"/>
      <c r="D59" s="1" t="s">
        <v>91</v>
      </c>
      <c r="E59" s="189">
        <v>0</v>
      </c>
      <c r="F59" s="189">
        <v>0</v>
      </c>
      <c r="G59" s="117">
        <f>E59*F59</f>
        <v>0</v>
      </c>
      <c r="H59" s="118">
        <f>E59/E60*100</f>
        <v>0</v>
      </c>
      <c r="I59" s="261">
        <v>0</v>
      </c>
      <c r="J59" s="261">
        <v>0</v>
      </c>
      <c r="K59" s="117">
        <f>I59*J59</f>
        <v>0</v>
      </c>
      <c r="L59" s="118">
        <f>I59/I60*100</f>
        <v>0</v>
      </c>
      <c r="M59" s="117">
        <f t="shared" si="2"/>
        <v>0</v>
      </c>
      <c r="N59" s="117">
        <f t="shared" si="3"/>
        <v>0</v>
      </c>
    </row>
    <row r="60" spans="1:14" ht="12" customHeight="1">
      <c r="A60" s="125">
        <v>5</v>
      </c>
      <c r="B60" s="757"/>
      <c r="C60" s="757"/>
      <c r="D60" s="9" t="s">
        <v>4</v>
      </c>
      <c r="E60" s="190">
        <f>SUM(E56:E59)</f>
        <v>1449.8</v>
      </c>
      <c r="F60" s="190">
        <f>G60/E60</f>
        <v>130.08318388743274</v>
      </c>
      <c r="G60" s="190">
        <f>SUM(G56:G59)</f>
        <v>188594.59999999998</v>
      </c>
      <c r="H60" s="191">
        <v>100</v>
      </c>
      <c r="I60" s="190">
        <f>SUM(I56:I59)</f>
        <v>99</v>
      </c>
      <c r="J60" s="190">
        <f>K60/I60</f>
        <v>115</v>
      </c>
      <c r="K60" s="190">
        <f>SUM(K56:K59)</f>
        <v>11385</v>
      </c>
      <c r="L60" s="191">
        <v>100</v>
      </c>
      <c r="M60" s="190">
        <f t="shared" si="2"/>
        <v>1548.8</v>
      </c>
      <c r="N60" s="190">
        <f t="shared" si="3"/>
        <v>199979.59999999998</v>
      </c>
    </row>
    <row r="61" spans="1:14" ht="12" customHeight="1">
      <c r="A61" s="125">
        <v>6</v>
      </c>
      <c r="B61" s="757"/>
      <c r="C61" s="757" t="s">
        <v>88</v>
      </c>
      <c r="D61" s="1" t="s">
        <v>89</v>
      </c>
      <c r="E61" s="189">
        <v>1341</v>
      </c>
      <c r="F61" s="189">
        <v>143.68</v>
      </c>
      <c r="G61" s="117">
        <f>E61*F61</f>
        <v>192674.88</v>
      </c>
      <c r="H61" s="118">
        <f>E61/E65*100</f>
        <v>21.322944824296393</v>
      </c>
      <c r="I61" s="189">
        <v>0</v>
      </c>
      <c r="J61" s="189">
        <v>0</v>
      </c>
      <c r="K61" s="117">
        <f>I61*J61</f>
        <v>0</v>
      </c>
      <c r="L61" s="118">
        <f>I61/I65*100</f>
        <v>0</v>
      </c>
      <c r="M61" s="117">
        <f t="shared" si="2"/>
        <v>1341</v>
      </c>
      <c r="N61" s="117">
        <f t="shared" si="3"/>
        <v>192674.88</v>
      </c>
    </row>
    <row r="62" spans="1:14" ht="12" customHeight="1">
      <c r="A62" s="125">
        <v>7</v>
      </c>
      <c r="B62" s="757"/>
      <c r="C62" s="757"/>
      <c r="D62" s="1" t="s">
        <v>231</v>
      </c>
      <c r="E62" s="189">
        <v>2429</v>
      </c>
      <c r="F62" s="189">
        <v>119.63</v>
      </c>
      <c r="G62" s="117">
        <f>E62*F62</f>
        <v>290581.26999999996</v>
      </c>
      <c r="H62" s="118">
        <f>E62/E65*100</f>
        <v>38.6229925266338</v>
      </c>
      <c r="I62" s="189">
        <v>0</v>
      </c>
      <c r="J62" s="189">
        <v>0</v>
      </c>
      <c r="K62" s="117">
        <f>I62*J62</f>
        <v>0</v>
      </c>
      <c r="L62" s="118">
        <f>I62/I65*100</f>
        <v>0</v>
      </c>
      <c r="M62" s="117">
        <f t="shared" si="2"/>
        <v>2429</v>
      </c>
      <c r="N62" s="117">
        <f t="shared" si="3"/>
        <v>290581.26999999996</v>
      </c>
    </row>
    <row r="63" spans="1:14" ht="12" customHeight="1">
      <c r="A63" s="125">
        <v>8</v>
      </c>
      <c r="B63" s="757"/>
      <c r="C63" s="757"/>
      <c r="D63" s="1" t="s">
        <v>90</v>
      </c>
      <c r="E63" s="261">
        <v>2519</v>
      </c>
      <c r="F63" s="261">
        <v>89</v>
      </c>
      <c r="G63" s="117">
        <f>E63*F63</f>
        <v>224191</v>
      </c>
      <c r="H63" s="118">
        <f>E63/E65*100</f>
        <v>40.054062649069806</v>
      </c>
      <c r="I63" s="189">
        <v>239</v>
      </c>
      <c r="J63" s="189">
        <v>89</v>
      </c>
      <c r="K63" s="117">
        <f>I63*J63</f>
        <v>21271</v>
      </c>
      <c r="L63" s="118">
        <f>I63/I65*100</f>
        <v>100</v>
      </c>
      <c r="M63" s="117">
        <f t="shared" si="2"/>
        <v>2758</v>
      </c>
      <c r="N63" s="117">
        <f t="shared" si="3"/>
        <v>245462</v>
      </c>
    </row>
    <row r="64" spans="1:14" ht="12" customHeight="1">
      <c r="A64" s="125">
        <v>9</v>
      </c>
      <c r="B64" s="757"/>
      <c r="C64" s="757"/>
      <c r="D64" s="1" t="s">
        <v>91</v>
      </c>
      <c r="E64" s="189">
        <v>0</v>
      </c>
      <c r="F64" s="261">
        <v>0</v>
      </c>
      <c r="G64" s="117">
        <f>E64*F64</f>
        <v>0</v>
      </c>
      <c r="H64" s="118">
        <f>E64/E65*100</f>
        <v>0</v>
      </c>
      <c r="I64" s="261">
        <v>0</v>
      </c>
      <c r="J64" s="261">
        <v>0</v>
      </c>
      <c r="K64" s="117">
        <f>I64*J64</f>
        <v>0</v>
      </c>
      <c r="L64" s="118">
        <f>I64/I65*100</f>
        <v>0</v>
      </c>
      <c r="M64" s="117">
        <f t="shared" si="2"/>
        <v>0</v>
      </c>
      <c r="N64" s="117">
        <f t="shared" si="3"/>
        <v>0</v>
      </c>
    </row>
    <row r="65" spans="1:14" ht="12" customHeight="1">
      <c r="A65" s="125">
        <v>10</v>
      </c>
      <c r="B65" s="757"/>
      <c r="C65" s="757"/>
      <c r="D65" s="9" t="s">
        <v>4</v>
      </c>
      <c r="E65" s="190">
        <f>SUM(E61:E64)</f>
        <v>6289</v>
      </c>
      <c r="F65" s="217">
        <f>G65/E65</f>
        <v>112.48960884083318</v>
      </c>
      <c r="G65" s="190">
        <f>SUM(G61:G64)</f>
        <v>707447.1499999999</v>
      </c>
      <c r="H65" s="191">
        <v>100</v>
      </c>
      <c r="I65" s="190">
        <f>SUM(I61:I64)</f>
        <v>239</v>
      </c>
      <c r="J65" s="190">
        <f>K65/I65</f>
        <v>89</v>
      </c>
      <c r="K65" s="190">
        <f>SUM(K61:K64)</f>
        <v>21271</v>
      </c>
      <c r="L65" s="191">
        <v>100</v>
      </c>
      <c r="M65" s="190">
        <f t="shared" si="2"/>
        <v>6528</v>
      </c>
      <c r="N65" s="190">
        <f t="shared" si="3"/>
        <v>728718.1499999999</v>
      </c>
    </row>
    <row r="66" spans="1:14" ht="12" customHeight="1">
      <c r="A66" s="125">
        <v>11</v>
      </c>
      <c r="B66" s="757"/>
      <c r="C66" s="652" t="s">
        <v>92</v>
      </c>
      <c r="D66" s="652"/>
      <c r="E66" s="190">
        <f>E60+E65</f>
        <v>7738.8</v>
      </c>
      <c r="F66" s="217">
        <f>G66/E66</f>
        <v>115.78561921744972</v>
      </c>
      <c r="G66" s="190">
        <f>G60+G65</f>
        <v>896041.7499999999</v>
      </c>
      <c r="H66" s="191">
        <f>E66/E69*100</f>
        <v>59.727710545813785</v>
      </c>
      <c r="I66" s="190">
        <f>I60+I65</f>
        <v>338</v>
      </c>
      <c r="J66" s="190">
        <f>K66/I66</f>
        <v>96.61538461538461</v>
      </c>
      <c r="K66" s="190">
        <f>K60+K65</f>
        <v>32656</v>
      </c>
      <c r="L66" s="191">
        <f>I66/I69*100</f>
        <v>14.772727272727273</v>
      </c>
      <c r="M66" s="190">
        <f t="shared" si="2"/>
        <v>8076.8</v>
      </c>
      <c r="N66" s="190">
        <f t="shared" si="3"/>
        <v>928697.7499999999</v>
      </c>
    </row>
    <row r="67" spans="1:14" ht="12" customHeight="1">
      <c r="A67" s="125">
        <v>12</v>
      </c>
      <c r="B67" s="757"/>
      <c r="C67" s="758" t="s">
        <v>93</v>
      </c>
      <c r="D67" s="758"/>
      <c r="E67" s="261">
        <v>2464</v>
      </c>
      <c r="F67" s="261">
        <v>72</v>
      </c>
      <c r="G67" s="117">
        <f>E67*F67</f>
        <v>177408</v>
      </c>
      <c r="H67" s="118">
        <f>E67/E69*100</f>
        <v>19.01704124475179</v>
      </c>
      <c r="I67" s="189">
        <v>652</v>
      </c>
      <c r="J67" s="189">
        <v>72</v>
      </c>
      <c r="K67" s="117">
        <f>I67*J67</f>
        <v>46944</v>
      </c>
      <c r="L67" s="118">
        <f>I67/I69*100</f>
        <v>28.496503496503493</v>
      </c>
      <c r="M67" s="117">
        <f t="shared" si="2"/>
        <v>3116</v>
      </c>
      <c r="N67" s="117">
        <f t="shared" si="3"/>
        <v>224352</v>
      </c>
    </row>
    <row r="68" spans="1:14" ht="12" customHeight="1">
      <c r="A68" s="125">
        <v>13</v>
      </c>
      <c r="B68" s="757"/>
      <c r="C68" s="758" t="s">
        <v>94</v>
      </c>
      <c r="D68" s="758"/>
      <c r="E68" s="189">
        <v>2754</v>
      </c>
      <c r="F68" s="261">
        <v>57</v>
      </c>
      <c r="G68" s="189">
        <f>E68*F68</f>
        <v>156978</v>
      </c>
      <c r="H68" s="226">
        <f>E68/E69*100</f>
        <v>21.25524820943443</v>
      </c>
      <c r="I68" s="189">
        <v>1298</v>
      </c>
      <c r="J68" s="189">
        <v>57</v>
      </c>
      <c r="K68" s="189">
        <f>I68*J68</f>
        <v>73986</v>
      </c>
      <c r="L68" s="226">
        <f>I68/I69*100</f>
        <v>56.730769230769226</v>
      </c>
      <c r="M68" s="189">
        <f t="shared" si="2"/>
        <v>4052</v>
      </c>
      <c r="N68" s="189">
        <f t="shared" si="3"/>
        <v>230964</v>
      </c>
    </row>
    <row r="69" spans="1:14" ht="12" customHeight="1">
      <c r="A69" s="125">
        <v>14</v>
      </c>
      <c r="B69" s="757"/>
      <c r="C69" s="764" t="s">
        <v>95</v>
      </c>
      <c r="D69" s="764"/>
      <c r="E69" s="521">
        <f>SUM(E66:E68)</f>
        <v>12956.8</v>
      </c>
      <c r="F69" s="521">
        <f>G69/E69</f>
        <v>94.96386067547543</v>
      </c>
      <c r="G69" s="521">
        <f>SUM(G66:G68)</f>
        <v>1230427.75</v>
      </c>
      <c r="H69" s="522">
        <v>100</v>
      </c>
      <c r="I69" s="521">
        <f>SUM(I66:I68)</f>
        <v>2288</v>
      </c>
      <c r="J69" s="521">
        <f>K69/I69</f>
        <v>67.12674825174825</v>
      </c>
      <c r="K69" s="521">
        <f>SUM(K66:K68)</f>
        <v>153586</v>
      </c>
      <c r="L69" s="522">
        <v>100</v>
      </c>
      <c r="M69" s="521">
        <f t="shared" si="2"/>
        <v>15244.8</v>
      </c>
      <c r="N69" s="521">
        <f t="shared" si="3"/>
        <v>1384013.75</v>
      </c>
    </row>
    <row r="70" spans="1:14" ht="12" customHeight="1">
      <c r="A70" s="125">
        <v>15</v>
      </c>
      <c r="B70" s="761" t="s">
        <v>108</v>
      </c>
      <c r="C70" s="761" t="s">
        <v>47</v>
      </c>
      <c r="D70" s="1" t="s">
        <v>96</v>
      </c>
      <c r="E70" s="189">
        <v>69</v>
      </c>
      <c r="F70" s="189">
        <v>311</v>
      </c>
      <c r="G70" s="117">
        <f>E70*F70</f>
        <v>21459</v>
      </c>
      <c r="H70" s="118">
        <f>E70/E75*100</f>
        <v>0.7576589436697047</v>
      </c>
      <c r="I70" s="117">
        <v>0</v>
      </c>
      <c r="J70" s="117">
        <v>0</v>
      </c>
      <c r="K70" s="117">
        <f>I70*J70</f>
        <v>0</v>
      </c>
      <c r="L70" s="118">
        <v>0</v>
      </c>
      <c r="M70" s="117">
        <f t="shared" si="2"/>
        <v>69</v>
      </c>
      <c r="N70" s="117">
        <f t="shared" si="3"/>
        <v>21459</v>
      </c>
    </row>
    <row r="71" spans="1:14" ht="12" customHeight="1">
      <c r="A71" s="125">
        <v>16</v>
      </c>
      <c r="B71" s="762"/>
      <c r="C71" s="762"/>
      <c r="D71" s="1" t="s">
        <v>97</v>
      </c>
      <c r="E71" s="189">
        <v>101</v>
      </c>
      <c r="F71" s="189">
        <v>236</v>
      </c>
      <c r="G71" s="117">
        <f>E71*F71</f>
        <v>23836</v>
      </c>
      <c r="H71" s="118">
        <f>E71/E75*100</f>
        <v>1.1090370045020315</v>
      </c>
      <c r="I71" s="117">
        <v>0</v>
      </c>
      <c r="J71" s="117">
        <v>0</v>
      </c>
      <c r="K71" s="117">
        <f>I71*J71</f>
        <v>0</v>
      </c>
      <c r="L71" s="118">
        <v>0</v>
      </c>
      <c r="M71" s="117">
        <f t="shared" si="2"/>
        <v>101</v>
      </c>
      <c r="N71" s="117">
        <f t="shared" si="3"/>
        <v>23836</v>
      </c>
    </row>
    <row r="72" spans="1:14" ht="12" customHeight="1">
      <c r="A72" s="125">
        <v>17</v>
      </c>
      <c r="B72" s="762"/>
      <c r="C72" s="762"/>
      <c r="D72" s="1" t="s">
        <v>98</v>
      </c>
      <c r="E72" s="189">
        <v>1642</v>
      </c>
      <c r="F72" s="189">
        <v>138</v>
      </c>
      <c r="G72" s="117">
        <f>E72*F72</f>
        <v>226596</v>
      </c>
      <c r="H72" s="118">
        <f>E72/E75*100</f>
        <v>18.030086746458768</v>
      </c>
      <c r="I72" s="117">
        <v>0</v>
      </c>
      <c r="J72" s="117">
        <v>0</v>
      </c>
      <c r="K72" s="117">
        <f>I72*J72</f>
        <v>0</v>
      </c>
      <c r="L72" s="118">
        <v>0</v>
      </c>
      <c r="M72" s="117">
        <f t="shared" si="2"/>
        <v>1642</v>
      </c>
      <c r="N72" s="117">
        <f t="shared" si="3"/>
        <v>226596</v>
      </c>
    </row>
    <row r="73" spans="1:14" ht="12" customHeight="1">
      <c r="A73" s="125">
        <v>18</v>
      </c>
      <c r="B73" s="762"/>
      <c r="C73" s="762"/>
      <c r="D73" s="1" t="s">
        <v>99</v>
      </c>
      <c r="E73" s="189">
        <v>3625</v>
      </c>
      <c r="F73" s="189">
        <v>114</v>
      </c>
      <c r="G73" s="117">
        <f>E73*F73</f>
        <v>413250</v>
      </c>
      <c r="H73" s="118">
        <f>E73/E75*100</f>
        <v>39.80454595366202</v>
      </c>
      <c r="I73" s="117">
        <v>0</v>
      </c>
      <c r="J73" s="117">
        <v>0</v>
      </c>
      <c r="K73" s="117">
        <f>I73*J73</f>
        <v>0</v>
      </c>
      <c r="L73" s="118">
        <v>0</v>
      </c>
      <c r="M73" s="117">
        <f t="shared" si="2"/>
        <v>3625</v>
      </c>
      <c r="N73" s="117">
        <f t="shared" si="3"/>
        <v>413250</v>
      </c>
    </row>
    <row r="74" spans="1:14" ht="12" customHeight="1">
      <c r="A74" s="125">
        <v>19</v>
      </c>
      <c r="B74" s="762"/>
      <c r="C74" s="762"/>
      <c r="D74" s="1" t="s">
        <v>100</v>
      </c>
      <c r="E74" s="189">
        <v>3670</v>
      </c>
      <c r="F74" s="189">
        <v>92</v>
      </c>
      <c r="G74" s="117">
        <f>E74*F74</f>
        <v>337640</v>
      </c>
      <c r="H74" s="118">
        <f>E74/E75*100</f>
        <v>40.298671351707476</v>
      </c>
      <c r="I74" s="117">
        <v>181</v>
      </c>
      <c r="J74" s="117">
        <v>92</v>
      </c>
      <c r="K74" s="117">
        <f>I74*J74</f>
        <v>16652</v>
      </c>
      <c r="L74" s="118">
        <v>0</v>
      </c>
      <c r="M74" s="117">
        <f t="shared" si="2"/>
        <v>3851</v>
      </c>
      <c r="N74" s="117">
        <f t="shared" si="3"/>
        <v>354292</v>
      </c>
    </row>
    <row r="75" spans="1:14" ht="12" customHeight="1">
      <c r="A75" s="125">
        <v>20</v>
      </c>
      <c r="B75" s="762"/>
      <c r="C75" s="763"/>
      <c r="D75" s="9" t="s">
        <v>4</v>
      </c>
      <c r="E75" s="190">
        <f>SUM(E70:E74)</f>
        <v>9107</v>
      </c>
      <c r="F75" s="190">
        <f>G75/E75</f>
        <v>112.30712638629626</v>
      </c>
      <c r="G75" s="190">
        <f>SUM(G70:G74)</f>
        <v>1022781</v>
      </c>
      <c r="H75" s="191">
        <v>100</v>
      </c>
      <c r="I75" s="190">
        <f>SUM(I70:I74)</f>
        <v>181</v>
      </c>
      <c r="J75" s="190">
        <f>K75/I75</f>
        <v>92</v>
      </c>
      <c r="K75" s="190">
        <f>SUM(K70:K74)</f>
        <v>16652</v>
      </c>
      <c r="L75" s="191">
        <v>100</v>
      </c>
      <c r="M75" s="190">
        <f t="shared" si="2"/>
        <v>9288</v>
      </c>
      <c r="N75" s="190">
        <f t="shared" si="3"/>
        <v>1039433</v>
      </c>
    </row>
    <row r="76" spans="1:14" ht="12" customHeight="1">
      <c r="A76" s="125">
        <v>21</v>
      </c>
      <c r="B76" s="762"/>
      <c r="C76" s="761" t="s">
        <v>48</v>
      </c>
      <c r="D76" s="1" t="s">
        <v>96</v>
      </c>
      <c r="E76" s="189">
        <v>0</v>
      </c>
      <c r="F76" s="189">
        <v>0</v>
      </c>
      <c r="G76" s="117">
        <f>E76*F76</f>
        <v>0</v>
      </c>
      <c r="H76" s="118">
        <f>E76/E80*100</f>
        <v>0</v>
      </c>
      <c r="I76" s="117">
        <v>0</v>
      </c>
      <c r="J76" s="117">
        <v>0</v>
      </c>
      <c r="K76" s="117">
        <f>I76*J76</f>
        <v>0</v>
      </c>
      <c r="L76" s="118">
        <v>0</v>
      </c>
      <c r="M76" s="117">
        <f t="shared" si="2"/>
        <v>0</v>
      </c>
      <c r="N76" s="117">
        <f t="shared" si="3"/>
        <v>0</v>
      </c>
    </row>
    <row r="77" spans="1:14" ht="12" customHeight="1">
      <c r="A77" s="125">
        <v>22</v>
      </c>
      <c r="B77" s="762"/>
      <c r="C77" s="762"/>
      <c r="D77" s="1" t="s">
        <v>98</v>
      </c>
      <c r="E77" s="189">
        <v>184</v>
      </c>
      <c r="F77" s="261">
        <v>297</v>
      </c>
      <c r="G77" s="117">
        <f>E77*F77</f>
        <v>54648</v>
      </c>
      <c r="H77" s="118">
        <f>E77/E80*100</f>
        <v>11.594202898550725</v>
      </c>
      <c r="I77" s="117">
        <v>0</v>
      </c>
      <c r="J77" s="117">
        <v>0</v>
      </c>
      <c r="K77" s="117">
        <f>I77*J77</f>
        <v>0</v>
      </c>
      <c r="L77" s="118">
        <v>0</v>
      </c>
      <c r="M77" s="117">
        <f t="shared" si="2"/>
        <v>184</v>
      </c>
      <c r="N77" s="117">
        <f t="shared" si="3"/>
        <v>54648</v>
      </c>
    </row>
    <row r="78" spans="1:14" ht="12" customHeight="1">
      <c r="A78" s="125">
        <v>23</v>
      </c>
      <c r="B78" s="762"/>
      <c r="C78" s="762"/>
      <c r="D78" s="1" t="s">
        <v>99</v>
      </c>
      <c r="E78" s="189">
        <v>404</v>
      </c>
      <c r="F78" s="261">
        <v>228</v>
      </c>
      <c r="G78" s="117">
        <f>E78*F78</f>
        <v>92112</v>
      </c>
      <c r="H78" s="118">
        <f>E78/E80*100</f>
        <v>25.456836798991812</v>
      </c>
      <c r="I78" s="117">
        <v>0</v>
      </c>
      <c r="J78" s="117">
        <v>0</v>
      </c>
      <c r="K78" s="117">
        <f>I78*J78</f>
        <v>0</v>
      </c>
      <c r="L78" s="118">
        <v>0</v>
      </c>
      <c r="M78" s="117">
        <f t="shared" si="2"/>
        <v>404</v>
      </c>
      <c r="N78" s="117">
        <f t="shared" si="3"/>
        <v>92112</v>
      </c>
    </row>
    <row r="79" spans="1:14" ht="12" customHeight="1">
      <c r="A79" s="125">
        <v>24</v>
      </c>
      <c r="B79" s="762"/>
      <c r="C79" s="762"/>
      <c r="D79" s="1" t="s">
        <v>100</v>
      </c>
      <c r="E79" s="189">
        <v>999</v>
      </c>
      <c r="F79" s="261">
        <v>179</v>
      </c>
      <c r="G79" s="117">
        <f>E79*F79</f>
        <v>178821</v>
      </c>
      <c r="H79" s="118">
        <f>E79/E80*100</f>
        <v>62.948960302457465</v>
      </c>
      <c r="I79" s="117">
        <v>56</v>
      </c>
      <c r="J79" s="117">
        <v>179</v>
      </c>
      <c r="K79" s="117">
        <f>I79*J79</f>
        <v>10024</v>
      </c>
      <c r="L79" s="118">
        <v>100</v>
      </c>
      <c r="M79" s="117">
        <f t="shared" si="2"/>
        <v>1055</v>
      </c>
      <c r="N79" s="117">
        <f t="shared" si="3"/>
        <v>188845</v>
      </c>
    </row>
    <row r="80" spans="1:14" ht="12" customHeight="1">
      <c r="A80" s="125">
        <v>25</v>
      </c>
      <c r="B80" s="762"/>
      <c r="C80" s="763"/>
      <c r="D80" s="9" t="s">
        <v>4</v>
      </c>
      <c r="E80" s="190">
        <f>SUM(E76:E79)</f>
        <v>1587</v>
      </c>
      <c r="F80" s="190">
        <f>G80/E80</f>
        <v>205.15500945179585</v>
      </c>
      <c r="G80" s="190">
        <f>SUM(G76:G79)</f>
        <v>325581</v>
      </c>
      <c r="H80" s="191">
        <v>100</v>
      </c>
      <c r="I80" s="190">
        <f>SUM(I76:I79)</f>
        <v>56</v>
      </c>
      <c r="J80" s="190">
        <f>K80/I80</f>
        <v>179</v>
      </c>
      <c r="K80" s="190">
        <f>SUM(K76:K79)</f>
        <v>10024</v>
      </c>
      <c r="L80" s="191">
        <v>100</v>
      </c>
      <c r="M80" s="190">
        <f t="shared" si="2"/>
        <v>1643</v>
      </c>
      <c r="N80" s="190">
        <f t="shared" si="3"/>
        <v>335605</v>
      </c>
    </row>
    <row r="81" spans="1:14" ht="12" customHeight="1">
      <c r="A81" s="125">
        <v>26</v>
      </c>
      <c r="B81" s="762"/>
      <c r="C81" s="761" t="s">
        <v>101</v>
      </c>
      <c r="D81" s="1" t="s">
        <v>96</v>
      </c>
      <c r="E81" s="189">
        <v>0</v>
      </c>
      <c r="F81" s="189">
        <v>0</v>
      </c>
      <c r="G81" s="117">
        <f>E81*F81</f>
        <v>0</v>
      </c>
      <c r="H81" s="118">
        <v>0</v>
      </c>
      <c r="I81" s="117">
        <v>0</v>
      </c>
      <c r="J81" s="117">
        <v>0</v>
      </c>
      <c r="K81" s="117">
        <f>I81*J81</f>
        <v>0</v>
      </c>
      <c r="L81" s="118">
        <v>0</v>
      </c>
      <c r="M81" s="117">
        <f t="shared" si="2"/>
        <v>0</v>
      </c>
      <c r="N81" s="117">
        <f t="shared" si="3"/>
        <v>0</v>
      </c>
    </row>
    <row r="82" spans="1:14" ht="12" customHeight="1">
      <c r="A82" s="125">
        <v>27</v>
      </c>
      <c r="B82" s="762"/>
      <c r="C82" s="762"/>
      <c r="D82" s="1" t="s">
        <v>97</v>
      </c>
      <c r="E82" s="189">
        <v>0</v>
      </c>
      <c r="F82" s="189">
        <v>0</v>
      </c>
      <c r="G82" s="117">
        <f>E82*F82</f>
        <v>0</v>
      </c>
      <c r="H82" s="118">
        <v>0</v>
      </c>
      <c r="I82" s="117">
        <v>0</v>
      </c>
      <c r="J82" s="117">
        <v>0</v>
      </c>
      <c r="K82" s="117">
        <f>I82*J82</f>
        <v>0</v>
      </c>
      <c r="L82" s="118">
        <v>0</v>
      </c>
      <c r="M82" s="117">
        <f t="shared" si="2"/>
        <v>0</v>
      </c>
      <c r="N82" s="117">
        <f t="shared" si="3"/>
        <v>0</v>
      </c>
    </row>
    <row r="83" spans="1:14" ht="12" customHeight="1">
      <c r="A83" s="125">
        <v>28</v>
      </c>
      <c r="B83" s="762"/>
      <c r="C83" s="762"/>
      <c r="D83" s="1" t="s">
        <v>98</v>
      </c>
      <c r="E83" s="189">
        <v>0</v>
      </c>
      <c r="F83" s="189">
        <v>0</v>
      </c>
      <c r="G83" s="117">
        <f>E83*F83</f>
        <v>0</v>
      </c>
      <c r="H83" s="118">
        <v>0</v>
      </c>
      <c r="I83" s="117">
        <v>0</v>
      </c>
      <c r="J83" s="117">
        <v>0</v>
      </c>
      <c r="K83" s="117">
        <f>I83*J83</f>
        <v>0</v>
      </c>
      <c r="L83" s="118">
        <v>0</v>
      </c>
      <c r="M83" s="117">
        <f t="shared" si="2"/>
        <v>0</v>
      </c>
      <c r="N83" s="117">
        <f t="shared" si="3"/>
        <v>0</v>
      </c>
    </row>
    <row r="84" spans="1:14" ht="12" customHeight="1">
      <c r="A84" s="125">
        <v>29</v>
      </c>
      <c r="B84" s="762"/>
      <c r="C84" s="762"/>
      <c r="D84" s="1" t="s">
        <v>99</v>
      </c>
      <c r="E84" s="189">
        <v>97</v>
      </c>
      <c r="F84" s="189">
        <v>170</v>
      </c>
      <c r="G84" s="117">
        <f>E84*F84</f>
        <v>16490</v>
      </c>
      <c r="H84" s="118">
        <v>0</v>
      </c>
      <c r="I84" s="117">
        <v>0</v>
      </c>
      <c r="J84" s="117">
        <v>0</v>
      </c>
      <c r="K84" s="117">
        <f>I84*J84</f>
        <v>0</v>
      </c>
      <c r="L84" s="118">
        <v>0</v>
      </c>
      <c r="M84" s="117">
        <f t="shared" si="2"/>
        <v>97</v>
      </c>
      <c r="N84" s="117">
        <f t="shared" si="3"/>
        <v>16490</v>
      </c>
    </row>
    <row r="85" spans="1:14" ht="12" customHeight="1">
      <c r="A85" s="125">
        <v>30</v>
      </c>
      <c r="B85" s="762"/>
      <c r="C85" s="763"/>
      <c r="D85" s="9" t="s">
        <v>4</v>
      </c>
      <c r="E85" s="190">
        <f>SUM(E81:E84)</f>
        <v>97</v>
      </c>
      <c r="F85" s="190">
        <f>G85/E85</f>
        <v>170</v>
      </c>
      <c r="G85" s="190">
        <f>SUM(G81:G84)</f>
        <v>16490</v>
      </c>
      <c r="H85" s="191">
        <v>100</v>
      </c>
      <c r="I85" s="190">
        <v>0</v>
      </c>
      <c r="J85" s="190">
        <v>0</v>
      </c>
      <c r="K85" s="190">
        <f>SUM(K81:K84)</f>
        <v>0</v>
      </c>
      <c r="L85" s="191">
        <v>100</v>
      </c>
      <c r="M85" s="190">
        <f t="shared" si="2"/>
        <v>97</v>
      </c>
      <c r="N85" s="190">
        <f t="shared" si="3"/>
        <v>16490</v>
      </c>
    </row>
    <row r="86" spans="1:14" ht="12" customHeight="1">
      <c r="A86" s="125">
        <v>31</v>
      </c>
      <c r="B86" s="762"/>
      <c r="C86" s="758" t="s">
        <v>102</v>
      </c>
      <c r="D86" s="758"/>
      <c r="E86" s="189">
        <v>0</v>
      </c>
      <c r="F86" s="189">
        <v>0</v>
      </c>
      <c r="G86" s="117">
        <f>E86*F86</f>
        <v>0</v>
      </c>
      <c r="H86" s="118">
        <v>100</v>
      </c>
      <c r="I86" s="117">
        <v>0</v>
      </c>
      <c r="J86" s="117">
        <v>0</v>
      </c>
      <c r="K86" s="117">
        <f>I86*J86</f>
        <v>0</v>
      </c>
      <c r="L86" s="118">
        <v>100</v>
      </c>
      <c r="M86" s="117">
        <f t="shared" si="2"/>
        <v>0</v>
      </c>
      <c r="N86" s="117">
        <f t="shared" si="3"/>
        <v>0</v>
      </c>
    </row>
    <row r="87" spans="1:14" ht="12" customHeight="1">
      <c r="A87" s="125">
        <v>32</v>
      </c>
      <c r="B87" s="762"/>
      <c r="C87" s="652" t="s">
        <v>103</v>
      </c>
      <c r="D87" s="652"/>
      <c r="E87" s="190">
        <f>E75+E80+E85</f>
        <v>10791</v>
      </c>
      <c r="F87" s="190">
        <f>G87/E87</f>
        <v>126.48058567324622</v>
      </c>
      <c r="G87" s="190">
        <f>G75+G80+G85+G86</f>
        <v>1364852</v>
      </c>
      <c r="H87" s="191">
        <f>E87/E91*100</f>
        <v>32.50790781744239</v>
      </c>
      <c r="I87" s="190">
        <f>I75+I80</f>
        <v>237</v>
      </c>
      <c r="J87" s="190">
        <f>K87/I87</f>
        <v>112.55696202531645</v>
      </c>
      <c r="K87" s="190">
        <f>K75+K80+K85+K86</f>
        <v>26676</v>
      </c>
      <c r="L87" s="191">
        <f>I87/I91*100</f>
        <v>22.443181818181817</v>
      </c>
      <c r="M87" s="190">
        <f t="shared" si="2"/>
        <v>11028</v>
      </c>
      <c r="N87" s="190">
        <f t="shared" si="3"/>
        <v>1391528</v>
      </c>
    </row>
    <row r="88" spans="1:14" ht="12" customHeight="1">
      <c r="A88" s="125">
        <v>33</v>
      </c>
      <c r="B88" s="762"/>
      <c r="C88" s="758" t="s">
        <v>104</v>
      </c>
      <c r="D88" s="758"/>
      <c r="E88" s="189">
        <v>1109</v>
      </c>
      <c r="F88" s="189">
        <v>73</v>
      </c>
      <c r="G88" s="117">
        <f>E88*F88</f>
        <v>80957</v>
      </c>
      <c r="H88" s="118">
        <f>E88/E91*100</f>
        <v>3.3408645880403673</v>
      </c>
      <c r="I88" s="189">
        <v>819</v>
      </c>
      <c r="J88" s="189">
        <v>73</v>
      </c>
      <c r="K88" s="117">
        <f>I88*J88</f>
        <v>59787</v>
      </c>
      <c r="L88" s="226">
        <f>I88/I91*100</f>
        <v>77.55681818181817</v>
      </c>
      <c r="M88" s="117">
        <f t="shared" si="2"/>
        <v>1928</v>
      </c>
      <c r="N88" s="117">
        <f t="shared" si="3"/>
        <v>140744</v>
      </c>
    </row>
    <row r="89" spans="1:14" ht="12" customHeight="1">
      <c r="A89" s="125">
        <v>34</v>
      </c>
      <c r="B89" s="762"/>
      <c r="C89" s="758" t="s">
        <v>94</v>
      </c>
      <c r="D89" s="758"/>
      <c r="E89" s="189">
        <v>0</v>
      </c>
      <c r="F89" s="189">
        <v>0</v>
      </c>
      <c r="G89" s="117">
        <f>E89*F89</f>
        <v>0</v>
      </c>
      <c r="H89" s="118">
        <f>E89/E91*100</f>
        <v>0</v>
      </c>
      <c r="I89" s="117">
        <v>0</v>
      </c>
      <c r="J89" s="117">
        <v>0</v>
      </c>
      <c r="K89" s="117">
        <f>I89*J89</f>
        <v>0</v>
      </c>
      <c r="L89" s="118">
        <v>0</v>
      </c>
      <c r="M89" s="117">
        <f t="shared" si="2"/>
        <v>0</v>
      </c>
      <c r="N89" s="117">
        <f t="shared" si="3"/>
        <v>0</v>
      </c>
    </row>
    <row r="90" spans="1:14" ht="12" customHeight="1">
      <c r="A90" s="125">
        <v>35</v>
      </c>
      <c r="B90" s="762"/>
      <c r="C90" s="758" t="s">
        <v>105</v>
      </c>
      <c r="D90" s="758"/>
      <c r="E90" s="261">
        <v>21295</v>
      </c>
      <c r="F90" s="289">
        <v>44</v>
      </c>
      <c r="G90" s="117">
        <f>E90*F90</f>
        <v>936980</v>
      </c>
      <c r="H90" s="118">
        <f>E90/E91*100</f>
        <v>64.15122759451725</v>
      </c>
      <c r="I90" s="117">
        <v>0</v>
      </c>
      <c r="J90" s="121">
        <v>0</v>
      </c>
      <c r="K90" s="117">
        <f>I90*J90</f>
        <v>0</v>
      </c>
      <c r="L90" s="118">
        <v>0</v>
      </c>
      <c r="M90" s="117">
        <f t="shared" si="2"/>
        <v>21295</v>
      </c>
      <c r="N90" s="117">
        <f t="shared" si="3"/>
        <v>936980</v>
      </c>
    </row>
    <row r="91" spans="1:14" ht="12" customHeight="1">
      <c r="A91" s="125">
        <v>36</v>
      </c>
      <c r="B91" s="762"/>
      <c r="C91" s="764" t="s">
        <v>106</v>
      </c>
      <c r="D91" s="764"/>
      <c r="E91" s="521">
        <f>SUM(E87:E90)</f>
        <v>33195</v>
      </c>
      <c r="F91" s="521">
        <f>G91/E91</f>
        <v>71.78156348847718</v>
      </c>
      <c r="G91" s="521">
        <f>SUM(G87:G90)</f>
        <v>2382789</v>
      </c>
      <c r="H91" s="522">
        <v>100</v>
      </c>
      <c r="I91" s="521">
        <f>SUM(I87:I90)</f>
        <v>1056</v>
      </c>
      <c r="J91" s="521">
        <f>K91/I91</f>
        <v>81.8778409090909</v>
      </c>
      <c r="K91" s="521">
        <f>SUM(K87:K90)</f>
        <v>86463</v>
      </c>
      <c r="L91" s="522">
        <v>100</v>
      </c>
      <c r="M91" s="521">
        <f t="shared" si="2"/>
        <v>34251</v>
      </c>
      <c r="N91" s="521">
        <f t="shared" si="3"/>
        <v>2469252</v>
      </c>
    </row>
    <row r="92" spans="1:14" ht="12" customHeight="1">
      <c r="A92" s="125">
        <v>37</v>
      </c>
      <c r="B92" s="762"/>
      <c r="C92" s="758" t="s">
        <v>107</v>
      </c>
      <c r="D92" s="758"/>
      <c r="E92" s="117">
        <v>0</v>
      </c>
      <c r="F92" s="117">
        <v>0</v>
      </c>
      <c r="G92" s="117">
        <f>E92*F92</f>
        <v>0</v>
      </c>
      <c r="H92" s="118">
        <v>0</v>
      </c>
      <c r="I92" s="189">
        <v>11062</v>
      </c>
      <c r="J92" s="189">
        <v>44</v>
      </c>
      <c r="K92" s="117">
        <f>I92*J92</f>
        <v>486728</v>
      </c>
      <c r="L92" s="118">
        <v>100</v>
      </c>
      <c r="M92" s="117">
        <f t="shared" si="2"/>
        <v>11062</v>
      </c>
      <c r="N92" s="117">
        <f t="shared" si="3"/>
        <v>486728</v>
      </c>
    </row>
    <row r="93" spans="1:14" ht="12.75">
      <c r="A93" s="165">
        <v>38</v>
      </c>
      <c r="B93" s="66"/>
      <c r="C93" s="765" t="s">
        <v>15</v>
      </c>
      <c r="D93" s="765"/>
      <c r="E93" s="119">
        <f>E69+E91+E92</f>
        <v>46151.8</v>
      </c>
      <c r="F93" s="119">
        <f>G93/E93</f>
        <v>78.28983376596362</v>
      </c>
      <c r="G93" s="119">
        <f>G69+G91+G92</f>
        <v>3613216.75</v>
      </c>
      <c r="H93" s="120">
        <v>0</v>
      </c>
      <c r="I93" s="119">
        <f>I69+I91+I92</f>
        <v>14406</v>
      </c>
      <c r="J93" s="119">
        <f>K93/I93</f>
        <v>50.449604331528526</v>
      </c>
      <c r="K93" s="119">
        <f>K69+K91+K92</f>
        <v>726777</v>
      </c>
      <c r="L93" s="120">
        <v>0</v>
      </c>
      <c r="M93" s="119">
        <f t="shared" si="2"/>
        <v>60557.8</v>
      </c>
      <c r="N93" s="119">
        <f t="shared" si="3"/>
        <v>4339993.75</v>
      </c>
    </row>
    <row r="94" spans="1:14" s="63" customFormat="1" ht="12.75">
      <c r="A94" s="262"/>
      <c r="B94" s="179"/>
      <c r="C94" s="180"/>
      <c r="D94" s="180"/>
      <c r="E94" s="263"/>
      <c r="F94" s="263"/>
      <c r="G94" s="263"/>
      <c r="H94" s="264"/>
      <c r="I94" s="263"/>
      <c r="J94" s="263"/>
      <c r="K94" s="263"/>
      <c r="L94" s="264"/>
      <c r="M94" s="263"/>
      <c r="N94" s="263"/>
    </row>
    <row r="95" spans="1:14" s="63" customFormat="1" ht="12.75">
      <c r="A95" s="262"/>
      <c r="B95" s="179"/>
      <c r="C95" s="180"/>
      <c r="D95" s="180"/>
      <c r="E95" s="263"/>
      <c r="F95" s="263"/>
      <c r="G95" s="263"/>
      <c r="H95" s="264"/>
      <c r="I95" s="263"/>
      <c r="J95" s="263"/>
      <c r="K95" s="263"/>
      <c r="L95" s="264"/>
      <c r="M95" s="263"/>
      <c r="N95" s="263"/>
    </row>
    <row r="96" spans="1:14" s="63" customFormat="1" ht="12.75">
      <c r="A96" s="262"/>
      <c r="B96" s="179"/>
      <c r="C96" s="180"/>
      <c r="D96" s="180"/>
      <c r="E96" s="263"/>
      <c r="F96" s="263"/>
      <c r="G96" s="263"/>
      <c r="H96" s="264"/>
      <c r="I96" s="263"/>
      <c r="J96" s="263"/>
      <c r="K96" s="263"/>
      <c r="L96" s="264"/>
      <c r="M96" s="263"/>
      <c r="N96" s="263"/>
    </row>
    <row r="97" spans="1:14" s="63" customFormat="1" ht="12.75">
      <c r="A97" s="262"/>
      <c r="B97" s="179"/>
      <c r="C97" s="180"/>
      <c r="D97" s="180"/>
      <c r="E97" s="263"/>
      <c r="F97" s="263"/>
      <c r="G97" s="263"/>
      <c r="H97" s="264"/>
      <c r="I97" s="263"/>
      <c r="J97" s="263"/>
      <c r="K97" s="263"/>
      <c r="L97" s="264"/>
      <c r="M97" s="263"/>
      <c r="N97" s="263"/>
    </row>
    <row r="98" spans="1:4" ht="12.75">
      <c r="A98" s="554" t="s">
        <v>22</v>
      </c>
      <c r="B98" s="554"/>
      <c r="C98" s="554"/>
      <c r="D98" s="554"/>
    </row>
    <row r="99" spans="1:9" ht="12.75">
      <c r="A99" s="554" t="s">
        <v>71</v>
      </c>
      <c r="B99" s="554"/>
      <c r="C99" s="554"/>
      <c r="D99" s="554"/>
      <c r="G99" s="538" t="s">
        <v>21</v>
      </c>
      <c r="H99" s="538"/>
      <c r="I99" s="538"/>
    </row>
    <row r="100" spans="1:14" ht="12.75">
      <c r="A100" s="538" t="s">
        <v>476</v>
      </c>
      <c r="B100" s="538"/>
      <c r="C100" s="538"/>
      <c r="D100" s="538"/>
      <c r="E100" s="538"/>
      <c r="F100" s="538"/>
      <c r="G100" s="538"/>
      <c r="H100" s="538"/>
      <c r="I100" s="538"/>
      <c r="J100" s="538"/>
      <c r="K100" s="538"/>
      <c r="L100" s="538"/>
      <c r="M100" s="538"/>
      <c r="N100" s="538"/>
    </row>
    <row r="101" spans="2:14" ht="12.75">
      <c r="B101" s="766" t="s">
        <v>115</v>
      </c>
      <c r="C101" s="766"/>
      <c r="D101" s="766"/>
      <c r="N101" s="28" t="s">
        <v>117</v>
      </c>
    </row>
    <row r="102" spans="1:14" ht="12.75">
      <c r="A102" s="584" t="s">
        <v>80</v>
      </c>
      <c r="B102" s="755" t="s">
        <v>81</v>
      </c>
      <c r="C102" s="755"/>
      <c r="D102" s="573"/>
      <c r="E102" s="543" t="s">
        <v>86</v>
      </c>
      <c r="F102" s="544"/>
      <c r="G102" s="544"/>
      <c r="H102" s="545"/>
      <c r="I102" s="543" t="s">
        <v>53</v>
      </c>
      <c r="J102" s="544"/>
      <c r="K102" s="544"/>
      <c r="L102" s="545"/>
      <c r="M102" s="543" t="s">
        <v>110</v>
      </c>
      <c r="N102" s="545"/>
    </row>
    <row r="103" spans="1:14" ht="12.75">
      <c r="A103" s="585"/>
      <c r="B103" s="756"/>
      <c r="C103" s="756"/>
      <c r="D103" s="699"/>
      <c r="E103" s="51" t="s">
        <v>82</v>
      </c>
      <c r="F103" s="51" t="s">
        <v>83</v>
      </c>
      <c r="G103" s="51" t="s">
        <v>84</v>
      </c>
      <c r="H103" s="51" t="s">
        <v>111</v>
      </c>
      <c r="I103" s="51" t="s">
        <v>82</v>
      </c>
      <c r="J103" s="51" t="s">
        <v>83</v>
      </c>
      <c r="K103" s="51" t="s">
        <v>84</v>
      </c>
      <c r="L103" s="51" t="s">
        <v>111</v>
      </c>
      <c r="M103" s="51" t="s">
        <v>85</v>
      </c>
      <c r="N103" s="51" t="s">
        <v>84</v>
      </c>
    </row>
    <row r="104" spans="1:14" ht="12" customHeight="1">
      <c r="A104" s="125">
        <v>1</v>
      </c>
      <c r="B104" s="757" t="s">
        <v>109</v>
      </c>
      <c r="C104" s="757" t="s">
        <v>87</v>
      </c>
      <c r="D104" s="1" t="s">
        <v>89</v>
      </c>
      <c r="E104" s="189">
        <v>17</v>
      </c>
      <c r="F104" s="189">
        <v>159</v>
      </c>
      <c r="G104" s="189">
        <f>E104*F104</f>
        <v>2703</v>
      </c>
      <c r="H104" s="118">
        <f>E104/E108*100</f>
        <v>27.86885245901639</v>
      </c>
      <c r="I104" s="117">
        <v>0</v>
      </c>
      <c r="J104" s="117">
        <v>0</v>
      </c>
      <c r="K104" s="117">
        <f>I104*J104</f>
        <v>0</v>
      </c>
      <c r="L104" s="118">
        <v>0</v>
      </c>
      <c r="M104" s="117">
        <f>E104+I104</f>
        <v>17</v>
      </c>
      <c r="N104" s="117">
        <f>G104+K104</f>
        <v>2703</v>
      </c>
    </row>
    <row r="105" spans="1:14" ht="12" customHeight="1">
      <c r="A105" s="125">
        <v>2</v>
      </c>
      <c r="B105" s="757"/>
      <c r="C105" s="757"/>
      <c r="D105" s="1" t="s">
        <v>231</v>
      </c>
      <c r="E105" s="189">
        <v>20</v>
      </c>
      <c r="F105" s="189">
        <v>132</v>
      </c>
      <c r="G105" s="189">
        <f>E105*F105</f>
        <v>2640</v>
      </c>
      <c r="H105" s="118">
        <f>E105/E108*100</f>
        <v>32.78688524590164</v>
      </c>
      <c r="I105" s="117">
        <v>0</v>
      </c>
      <c r="J105" s="117">
        <v>0</v>
      </c>
      <c r="K105" s="117">
        <f>I105*J105</f>
        <v>0</v>
      </c>
      <c r="L105" s="118">
        <v>0</v>
      </c>
      <c r="M105" s="117">
        <f aca="true" t="shared" si="4" ref="M105:M141">E105+I105</f>
        <v>20</v>
      </c>
      <c r="N105" s="117">
        <f>G105+K105</f>
        <v>2640</v>
      </c>
    </row>
    <row r="106" spans="1:14" ht="12" customHeight="1">
      <c r="A106" s="125">
        <v>3</v>
      </c>
      <c r="B106" s="757"/>
      <c r="C106" s="757"/>
      <c r="D106" s="1" t="s">
        <v>90</v>
      </c>
      <c r="E106" s="189">
        <v>24</v>
      </c>
      <c r="F106" s="189">
        <v>115</v>
      </c>
      <c r="G106" s="189">
        <f>E106*F106</f>
        <v>2760</v>
      </c>
      <c r="H106" s="118">
        <f>E106/E108*100</f>
        <v>39.34426229508197</v>
      </c>
      <c r="I106" s="117">
        <v>0</v>
      </c>
      <c r="J106" s="117">
        <v>0</v>
      </c>
      <c r="K106" s="117">
        <f>I106*J106</f>
        <v>0</v>
      </c>
      <c r="L106" s="118">
        <v>0</v>
      </c>
      <c r="M106" s="117">
        <f t="shared" si="4"/>
        <v>24</v>
      </c>
      <c r="N106" s="117">
        <f>G106+K106</f>
        <v>2760</v>
      </c>
    </row>
    <row r="107" spans="1:14" ht="12" customHeight="1">
      <c r="A107" s="125">
        <v>4</v>
      </c>
      <c r="B107" s="757"/>
      <c r="C107" s="757"/>
      <c r="D107" s="1" t="s">
        <v>91</v>
      </c>
      <c r="E107" s="189">
        <v>0</v>
      </c>
      <c r="F107" s="189">
        <v>0</v>
      </c>
      <c r="G107" s="189">
        <f>E107*F107</f>
        <v>0</v>
      </c>
      <c r="H107" s="118">
        <v>0</v>
      </c>
      <c r="I107" s="117">
        <v>0</v>
      </c>
      <c r="J107" s="117">
        <v>0</v>
      </c>
      <c r="K107" s="117">
        <f>I107*J107</f>
        <v>0</v>
      </c>
      <c r="L107" s="118">
        <v>0</v>
      </c>
      <c r="M107" s="117">
        <f t="shared" si="4"/>
        <v>0</v>
      </c>
      <c r="N107" s="117">
        <f>G107+K107</f>
        <v>0</v>
      </c>
    </row>
    <row r="108" spans="1:14" ht="12" customHeight="1">
      <c r="A108" s="125">
        <v>5</v>
      </c>
      <c r="B108" s="757"/>
      <c r="C108" s="757"/>
      <c r="D108" s="9" t="s">
        <v>4</v>
      </c>
      <c r="E108" s="190">
        <f>SUM(E104:E107)</f>
        <v>61</v>
      </c>
      <c r="F108" s="190">
        <f>G108/E108</f>
        <v>132.8360655737705</v>
      </c>
      <c r="G108" s="190">
        <f>SUM(G104:G107)</f>
        <v>8103</v>
      </c>
      <c r="H108" s="191">
        <v>100</v>
      </c>
      <c r="I108" s="190">
        <v>0</v>
      </c>
      <c r="J108" s="190">
        <v>0</v>
      </c>
      <c r="K108" s="190">
        <f>SUM(K104:K107)</f>
        <v>0</v>
      </c>
      <c r="L108" s="191">
        <v>100</v>
      </c>
      <c r="M108" s="190">
        <f t="shared" si="4"/>
        <v>61</v>
      </c>
      <c r="N108" s="190">
        <f aca="true" t="shared" si="5" ref="N108:N141">G108+K108</f>
        <v>8103</v>
      </c>
    </row>
    <row r="109" spans="1:14" ht="12" customHeight="1">
      <c r="A109" s="125">
        <v>6</v>
      </c>
      <c r="B109" s="757"/>
      <c r="C109" s="757" t="s">
        <v>88</v>
      </c>
      <c r="D109" s="1" t="s">
        <v>89</v>
      </c>
      <c r="E109" s="189">
        <v>0</v>
      </c>
      <c r="F109" s="189">
        <v>0</v>
      </c>
      <c r="G109" s="189">
        <f>E109*F109</f>
        <v>0</v>
      </c>
      <c r="H109" s="118">
        <v>0</v>
      </c>
      <c r="I109" s="117">
        <v>0</v>
      </c>
      <c r="J109" s="117">
        <v>0</v>
      </c>
      <c r="K109" s="117">
        <f>I109*J109</f>
        <v>0</v>
      </c>
      <c r="L109" s="118">
        <v>0</v>
      </c>
      <c r="M109" s="117">
        <f t="shared" si="4"/>
        <v>0</v>
      </c>
      <c r="N109" s="117">
        <f t="shared" si="5"/>
        <v>0</v>
      </c>
    </row>
    <row r="110" spans="1:14" ht="12" customHeight="1">
      <c r="A110" s="125">
        <v>7</v>
      </c>
      <c r="B110" s="757"/>
      <c r="C110" s="757"/>
      <c r="D110" s="1" t="s">
        <v>231</v>
      </c>
      <c r="E110" s="189">
        <v>0</v>
      </c>
      <c r="F110" s="189">
        <v>0</v>
      </c>
      <c r="G110" s="189">
        <f>E110*F110</f>
        <v>0</v>
      </c>
      <c r="H110" s="118">
        <v>0</v>
      </c>
      <c r="I110" s="117">
        <v>0</v>
      </c>
      <c r="J110" s="117">
        <v>0</v>
      </c>
      <c r="K110" s="117">
        <f>I110*J110</f>
        <v>0</v>
      </c>
      <c r="L110" s="118">
        <v>0</v>
      </c>
      <c r="M110" s="117">
        <f t="shared" si="4"/>
        <v>0</v>
      </c>
      <c r="N110" s="117">
        <f t="shared" si="5"/>
        <v>0</v>
      </c>
    </row>
    <row r="111" spans="1:14" ht="12" customHeight="1">
      <c r="A111" s="125">
        <v>8</v>
      </c>
      <c r="B111" s="757"/>
      <c r="C111" s="757"/>
      <c r="D111" s="1" t="s">
        <v>90</v>
      </c>
      <c r="E111" s="189">
        <v>0</v>
      </c>
      <c r="F111" s="189">
        <v>0</v>
      </c>
      <c r="G111" s="189">
        <f>E111*F111</f>
        <v>0</v>
      </c>
      <c r="H111" s="118">
        <v>0</v>
      </c>
      <c r="I111" s="117">
        <v>0</v>
      </c>
      <c r="J111" s="117">
        <v>0</v>
      </c>
      <c r="K111" s="117">
        <f>I111*J111</f>
        <v>0</v>
      </c>
      <c r="L111" s="118">
        <v>0</v>
      </c>
      <c r="M111" s="117">
        <f t="shared" si="4"/>
        <v>0</v>
      </c>
      <c r="N111" s="117">
        <f t="shared" si="5"/>
        <v>0</v>
      </c>
    </row>
    <row r="112" spans="1:14" ht="12" customHeight="1">
      <c r="A112" s="125">
        <v>9</v>
      </c>
      <c r="B112" s="757"/>
      <c r="C112" s="757"/>
      <c r="D112" s="1" t="s">
        <v>91</v>
      </c>
      <c r="E112" s="189">
        <v>0</v>
      </c>
      <c r="F112" s="189">
        <v>0</v>
      </c>
      <c r="G112" s="189">
        <f>E112*F112</f>
        <v>0</v>
      </c>
      <c r="H112" s="118">
        <v>0</v>
      </c>
      <c r="I112" s="117">
        <v>0</v>
      </c>
      <c r="J112" s="117">
        <v>0</v>
      </c>
      <c r="K112" s="117">
        <f>I112*J112</f>
        <v>0</v>
      </c>
      <c r="L112" s="118">
        <v>0</v>
      </c>
      <c r="M112" s="117">
        <f t="shared" si="4"/>
        <v>0</v>
      </c>
      <c r="N112" s="117">
        <f t="shared" si="5"/>
        <v>0</v>
      </c>
    </row>
    <row r="113" spans="1:14" ht="12" customHeight="1">
      <c r="A113" s="125">
        <v>10</v>
      </c>
      <c r="B113" s="757"/>
      <c r="C113" s="757"/>
      <c r="D113" s="9" t="s">
        <v>4</v>
      </c>
      <c r="E113" s="190">
        <v>0</v>
      </c>
      <c r="F113" s="190">
        <v>0</v>
      </c>
      <c r="G113" s="190">
        <f>SUM(G109:G112)</f>
        <v>0</v>
      </c>
      <c r="H113" s="191">
        <v>100</v>
      </c>
      <c r="I113" s="190">
        <v>0</v>
      </c>
      <c r="J113" s="190">
        <v>0</v>
      </c>
      <c r="K113" s="190">
        <f>SUM(K109:K112)</f>
        <v>0</v>
      </c>
      <c r="L113" s="191">
        <v>100</v>
      </c>
      <c r="M113" s="190">
        <f t="shared" si="4"/>
        <v>0</v>
      </c>
      <c r="N113" s="190">
        <f t="shared" si="5"/>
        <v>0</v>
      </c>
    </row>
    <row r="114" spans="1:14" ht="12" customHeight="1">
      <c r="A114" s="125">
        <v>11</v>
      </c>
      <c r="B114" s="757"/>
      <c r="C114" s="652" t="s">
        <v>92</v>
      </c>
      <c r="D114" s="652"/>
      <c r="E114" s="190">
        <f>E108+E113</f>
        <v>61</v>
      </c>
      <c r="F114" s="190">
        <f>G114/E114</f>
        <v>132.8360655737705</v>
      </c>
      <c r="G114" s="190">
        <f>G108+G113</f>
        <v>8103</v>
      </c>
      <c r="H114" s="191">
        <f>E114/E117*100</f>
        <v>53.98230088495575</v>
      </c>
      <c r="I114" s="190">
        <v>0</v>
      </c>
      <c r="J114" s="190">
        <v>0</v>
      </c>
      <c r="K114" s="190">
        <f>K108+K113</f>
        <v>0</v>
      </c>
      <c r="L114" s="191">
        <f>I114/I117*100</f>
        <v>0</v>
      </c>
      <c r="M114" s="190">
        <f t="shared" si="4"/>
        <v>61</v>
      </c>
      <c r="N114" s="190">
        <f t="shared" si="5"/>
        <v>8103</v>
      </c>
    </row>
    <row r="115" spans="1:14" ht="12" customHeight="1">
      <c r="A115" s="125">
        <v>12</v>
      </c>
      <c r="B115" s="757"/>
      <c r="C115" s="758" t="s">
        <v>93</v>
      </c>
      <c r="D115" s="758"/>
      <c r="E115" s="189">
        <v>42</v>
      </c>
      <c r="F115" s="189">
        <v>72</v>
      </c>
      <c r="G115" s="189">
        <f>E115*F115</f>
        <v>3024</v>
      </c>
      <c r="H115" s="118">
        <f>E115/E117*100</f>
        <v>37.16814159292036</v>
      </c>
      <c r="I115" s="117">
        <v>240</v>
      </c>
      <c r="J115" s="117">
        <v>72</v>
      </c>
      <c r="K115" s="117">
        <f>I115*J115</f>
        <v>17280</v>
      </c>
      <c r="L115" s="118">
        <f>I115/I117*100</f>
        <v>75.47169811320755</v>
      </c>
      <c r="M115" s="117">
        <f t="shared" si="4"/>
        <v>282</v>
      </c>
      <c r="N115" s="117">
        <f t="shared" si="5"/>
        <v>20304</v>
      </c>
    </row>
    <row r="116" spans="1:14" ht="12" customHeight="1">
      <c r="A116" s="125">
        <v>13</v>
      </c>
      <c r="B116" s="757"/>
      <c r="C116" s="758" t="s">
        <v>94</v>
      </c>
      <c r="D116" s="758"/>
      <c r="E116" s="189">
        <v>10</v>
      </c>
      <c r="F116" s="189">
        <v>57</v>
      </c>
      <c r="G116" s="189">
        <f>E116*F116</f>
        <v>570</v>
      </c>
      <c r="H116" s="118">
        <f>E116/E117*100</f>
        <v>8.849557522123893</v>
      </c>
      <c r="I116" s="117">
        <v>78</v>
      </c>
      <c r="J116" s="117">
        <v>57</v>
      </c>
      <c r="K116" s="117">
        <f>I116*J116</f>
        <v>4446</v>
      </c>
      <c r="L116" s="118">
        <f>I116/I117*100</f>
        <v>24.528301886792452</v>
      </c>
      <c r="M116" s="117">
        <f t="shared" si="4"/>
        <v>88</v>
      </c>
      <c r="N116" s="117">
        <f t="shared" si="5"/>
        <v>5016</v>
      </c>
    </row>
    <row r="117" spans="1:14" ht="12" customHeight="1">
      <c r="A117" s="125">
        <v>14</v>
      </c>
      <c r="B117" s="757"/>
      <c r="C117" s="764" t="s">
        <v>95</v>
      </c>
      <c r="D117" s="764"/>
      <c r="E117" s="521">
        <f>SUM(E114:E116)</f>
        <v>113</v>
      </c>
      <c r="F117" s="521">
        <f>G117/E117</f>
        <v>103.51327433628319</v>
      </c>
      <c r="G117" s="521">
        <f>SUM(G114:G116)</f>
        <v>11697</v>
      </c>
      <c r="H117" s="522">
        <v>100</v>
      </c>
      <c r="I117" s="521">
        <f>SUM(I114:I116)</f>
        <v>318</v>
      </c>
      <c r="J117" s="521">
        <f>K117/I117</f>
        <v>68.32075471698113</v>
      </c>
      <c r="K117" s="521">
        <f>SUM(K114:K116)</f>
        <v>21726</v>
      </c>
      <c r="L117" s="522">
        <v>100</v>
      </c>
      <c r="M117" s="521">
        <f t="shared" si="4"/>
        <v>431</v>
      </c>
      <c r="N117" s="521">
        <f t="shared" si="5"/>
        <v>33423</v>
      </c>
    </row>
    <row r="118" spans="1:14" ht="12" customHeight="1">
      <c r="A118" s="125">
        <v>15</v>
      </c>
      <c r="B118" s="761" t="s">
        <v>108</v>
      </c>
      <c r="C118" s="761" t="s">
        <v>47</v>
      </c>
      <c r="D118" s="1" t="s">
        <v>96</v>
      </c>
      <c r="E118" s="189">
        <v>38</v>
      </c>
      <c r="F118" s="189">
        <v>311</v>
      </c>
      <c r="G118" s="189">
        <f>E118*F118</f>
        <v>11818</v>
      </c>
      <c r="H118" s="118">
        <f>E118/E123*100</f>
        <v>0.31527420559196884</v>
      </c>
      <c r="I118" s="117">
        <v>0</v>
      </c>
      <c r="J118" s="117">
        <v>0</v>
      </c>
      <c r="K118" s="117">
        <f>I118*J118</f>
        <v>0</v>
      </c>
      <c r="L118" s="118">
        <v>0</v>
      </c>
      <c r="M118" s="117">
        <f t="shared" si="4"/>
        <v>38</v>
      </c>
      <c r="N118" s="117">
        <f t="shared" si="5"/>
        <v>11818</v>
      </c>
    </row>
    <row r="119" spans="1:14" ht="12" customHeight="1">
      <c r="A119" s="125">
        <v>16</v>
      </c>
      <c r="B119" s="762"/>
      <c r="C119" s="762"/>
      <c r="D119" s="1" t="s">
        <v>97</v>
      </c>
      <c r="E119" s="189">
        <v>120</v>
      </c>
      <c r="F119" s="189">
        <v>236</v>
      </c>
      <c r="G119" s="189">
        <f>E119*F119</f>
        <v>28320</v>
      </c>
      <c r="H119" s="118">
        <f>E119/E123*100</f>
        <v>0.9956027545009541</v>
      </c>
      <c r="I119" s="117">
        <v>0</v>
      </c>
      <c r="J119" s="117">
        <v>0</v>
      </c>
      <c r="K119" s="117">
        <f>I119*J119</f>
        <v>0</v>
      </c>
      <c r="L119" s="118">
        <v>0</v>
      </c>
      <c r="M119" s="117">
        <f t="shared" si="4"/>
        <v>120</v>
      </c>
      <c r="N119" s="117">
        <f t="shared" si="5"/>
        <v>28320</v>
      </c>
    </row>
    <row r="120" spans="1:14" ht="12" customHeight="1">
      <c r="A120" s="125">
        <v>17</v>
      </c>
      <c r="B120" s="762"/>
      <c r="C120" s="762"/>
      <c r="D120" s="1" t="s">
        <v>98</v>
      </c>
      <c r="E120" s="189">
        <v>3208</v>
      </c>
      <c r="F120" s="189">
        <v>138</v>
      </c>
      <c r="G120" s="189">
        <f>E120*F120</f>
        <v>442704</v>
      </c>
      <c r="H120" s="118">
        <f>E120/E123*100</f>
        <v>26.61578030365884</v>
      </c>
      <c r="I120" s="117">
        <v>110</v>
      </c>
      <c r="J120" s="117">
        <v>138</v>
      </c>
      <c r="K120" s="117">
        <f>I120*J120</f>
        <v>15180</v>
      </c>
      <c r="L120" s="118">
        <f>I120/I123*100</f>
        <v>27.500000000000004</v>
      </c>
      <c r="M120" s="117">
        <f t="shared" si="4"/>
        <v>3318</v>
      </c>
      <c r="N120" s="117">
        <f t="shared" si="5"/>
        <v>457884</v>
      </c>
    </row>
    <row r="121" spans="1:14" ht="12" customHeight="1">
      <c r="A121" s="125">
        <v>18</v>
      </c>
      <c r="B121" s="762"/>
      <c r="C121" s="762"/>
      <c r="D121" s="1" t="s">
        <v>99</v>
      </c>
      <c r="E121" s="189">
        <v>4022</v>
      </c>
      <c r="F121" s="189">
        <v>114</v>
      </c>
      <c r="G121" s="189">
        <f>E121*F121</f>
        <v>458508</v>
      </c>
      <c r="H121" s="118">
        <f>E121/E123*100</f>
        <v>33.369285655023646</v>
      </c>
      <c r="I121" s="117">
        <v>130</v>
      </c>
      <c r="J121" s="117">
        <v>114</v>
      </c>
      <c r="K121" s="117">
        <f>I121*J121</f>
        <v>14820</v>
      </c>
      <c r="L121" s="118">
        <f>I121/I123*100</f>
        <v>32.5</v>
      </c>
      <c r="M121" s="117">
        <f t="shared" si="4"/>
        <v>4152</v>
      </c>
      <c r="N121" s="117">
        <f t="shared" si="5"/>
        <v>473328</v>
      </c>
    </row>
    <row r="122" spans="1:14" ht="12" customHeight="1">
      <c r="A122" s="125">
        <v>19</v>
      </c>
      <c r="B122" s="762"/>
      <c r="C122" s="762"/>
      <c r="D122" s="1" t="s">
        <v>100</v>
      </c>
      <c r="E122" s="189">
        <v>4665</v>
      </c>
      <c r="F122" s="189">
        <v>92</v>
      </c>
      <c r="G122" s="189">
        <f>E122*F122</f>
        <v>429180</v>
      </c>
      <c r="H122" s="118">
        <f>E122/E123*100</f>
        <v>38.70405708122459</v>
      </c>
      <c r="I122" s="117">
        <v>160</v>
      </c>
      <c r="J122" s="117">
        <v>92</v>
      </c>
      <c r="K122" s="117">
        <f>I122*J122</f>
        <v>14720</v>
      </c>
      <c r="L122" s="118">
        <f>I122/I123*100</f>
        <v>40</v>
      </c>
      <c r="M122" s="117">
        <f t="shared" si="4"/>
        <v>4825</v>
      </c>
      <c r="N122" s="117">
        <f t="shared" si="5"/>
        <v>443900</v>
      </c>
    </row>
    <row r="123" spans="1:14" ht="12" customHeight="1">
      <c r="A123" s="125">
        <v>20</v>
      </c>
      <c r="B123" s="762"/>
      <c r="C123" s="763"/>
      <c r="D123" s="9" t="s">
        <v>4</v>
      </c>
      <c r="E123" s="190">
        <f>SUM(E118:E122)</f>
        <v>12053</v>
      </c>
      <c r="F123" s="190">
        <f>G123/E123</f>
        <v>113.70862026051606</v>
      </c>
      <c r="G123" s="190">
        <f>SUM(G118:G122)</f>
        <v>1370530</v>
      </c>
      <c r="H123" s="191">
        <v>100</v>
      </c>
      <c r="I123" s="190">
        <f>SUM(I120:I122)</f>
        <v>400</v>
      </c>
      <c r="J123" s="190">
        <f>K123/I123</f>
        <v>111.8</v>
      </c>
      <c r="K123" s="190">
        <f>SUM(K118:K122)</f>
        <v>44720</v>
      </c>
      <c r="L123" s="191">
        <v>100</v>
      </c>
      <c r="M123" s="190">
        <f t="shared" si="4"/>
        <v>12453</v>
      </c>
      <c r="N123" s="190">
        <f t="shared" si="5"/>
        <v>1415250</v>
      </c>
    </row>
    <row r="124" spans="1:14" ht="12" customHeight="1">
      <c r="A124" s="125">
        <v>21</v>
      </c>
      <c r="B124" s="762"/>
      <c r="C124" s="761" t="s">
        <v>48</v>
      </c>
      <c r="D124" s="1" t="s">
        <v>96</v>
      </c>
      <c r="E124" s="189">
        <v>0</v>
      </c>
      <c r="F124" s="189">
        <v>0</v>
      </c>
      <c r="G124" s="189">
        <f>E124*F124</f>
        <v>0</v>
      </c>
      <c r="H124" s="118">
        <v>0</v>
      </c>
      <c r="I124" s="117">
        <v>0</v>
      </c>
      <c r="J124" s="117">
        <v>0</v>
      </c>
      <c r="K124" s="117">
        <f>I124*J124</f>
        <v>0</v>
      </c>
      <c r="L124" s="118">
        <v>0</v>
      </c>
      <c r="M124" s="117">
        <f t="shared" si="4"/>
        <v>0</v>
      </c>
      <c r="N124" s="117">
        <f t="shared" si="5"/>
        <v>0</v>
      </c>
    </row>
    <row r="125" spans="1:14" ht="12" customHeight="1">
      <c r="A125" s="125">
        <v>22</v>
      </c>
      <c r="B125" s="762"/>
      <c r="C125" s="762"/>
      <c r="D125" s="1" t="s">
        <v>98</v>
      </c>
      <c r="E125" s="189">
        <v>102</v>
      </c>
      <c r="F125" s="189">
        <v>297</v>
      </c>
      <c r="G125" s="189">
        <f>E125*F125</f>
        <v>30294</v>
      </c>
      <c r="H125" s="118">
        <f>E125/E128*100</f>
        <v>19.921875</v>
      </c>
      <c r="I125" s="117">
        <v>0</v>
      </c>
      <c r="J125" s="117">
        <v>0</v>
      </c>
      <c r="K125" s="117">
        <f>I125*J125</f>
        <v>0</v>
      </c>
      <c r="L125" s="118">
        <v>0</v>
      </c>
      <c r="M125" s="117">
        <f t="shared" si="4"/>
        <v>102</v>
      </c>
      <c r="N125" s="117">
        <f t="shared" si="5"/>
        <v>30294</v>
      </c>
    </row>
    <row r="126" spans="1:14" ht="12" customHeight="1">
      <c r="A126" s="125">
        <v>23</v>
      </c>
      <c r="B126" s="762"/>
      <c r="C126" s="762"/>
      <c r="D126" s="1" t="s">
        <v>99</v>
      </c>
      <c r="E126" s="189">
        <v>210</v>
      </c>
      <c r="F126" s="189">
        <v>228</v>
      </c>
      <c r="G126" s="189">
        <f>E126*F126</f>
        <v>47880</v>
      </c>
      <c r="H126" s="118">
        <f>E126/E128*100</f>
        <v>41.015625</v>
      </c>
      <c r="I126" s="117">
        <v>0</v>
      </c>
      <c r="J126" s="117">
        <v>0</v>
      </c>
      <c r="K126" s="117">
        <f>I126*J126</f>
        <v>0</v>
      </c>
      <c r="L126" s="118">
        <v>0</v>
      </c>
      <c r="M126" s="117">
        <f t="shared" si="4"/>
        <v>210</v>
      </c>
      <c r="N126" s="117">
        <f t="shared" si="5"/>
        <v>47880</v>
      </c>
    </row>
    <row r="127" spans="1:14" ht="12" customHeight="1">
      <c r="A127" s="125">
        <v>24</v>
      </c>
      <c r="B127" s="762"/>
      <c r="C127" s="762"/>
      <c r="D127" s="1" t="s">
        <v>100</v>
      </c>
      <c r="E127" s="189">
        <v>200</v>
      </c>
      <c r="F127" s="189">
        <v>179</v>
      </c>
      <c r="G127" s="189">
        <f>E127*F127</f>
        <v>35800</v>
      </c>
      <c r="H127" s="118">
        <f>E127/E128*100</f>
        <v>39.0625</v>
      </c>
      <c r="I127" s="117">
        <v>0</v>
      </c>
      <c r="J127" s="117">
        <v>0</v>
      </c>
      <c r="K127" s="117">
        <f>I127*J127</f>
        <v>0</v>
      </c>
      <c r="L127" s="118">
        <v>0</v>
      </c>
      <c r="M127" s="117">
        <f t="shared" si="4"/>
        <v>200</v>
      </c>
      <c r="N127" s="117">
        <f t="shared" si="5"/>
        <v>35800</v>
      </c>
    </row>
    <row r="128" spans="1:14" ht="12" customHeight="1">
      <c r="A128" s="125">
        <v>25</v>
      </c>
      <c r="B128" s="762"/>
      <c r="C128" s="763"/>
      <c r="D128" s="9" t="s">
        <v>4</v>
      </c>
      <c r="E128" s="190">
        <f>SUM(E124:E127)</f>
        <v>512</v>
      </c>
      <c r="F128" s="190">
        <f>G128/E128</f>
        <v>222.60546875</v>
      </c>
      <c r="G128" s="190">
        <f>SUM(G124:G127)</f>
        <v>113974</v>
      </c>
      <c r="H128" s="118">
        <f>E128/E128*100</f>
        <v>100</v>
      </c>
      <c r="I128" s="190">
        <v>0</v>
      </c>
      <c r="J128" s="190">
        <v>0</v>
      </c>
      <c r="K128" s="190">
        <f>SUM(K124:K127)</f>
        <v>0</v>
      </c>
      <c r="L128" s="191">
        <v>100</v>
      </c>
      <c r="M128" s="190">
        <f t="shared" si="4"/>
        <v>512</v>
      </c>
      <c r="N128" s="190">
        <f t="shared" si="5"/>
        <v>113974</v>
      </c>
    </row>
    <row r="129" spans="1:14" ht="12" customHeight="1">
      <c r="A129" s="125">
        <v>26</v>
      </c>
      <c r="B129" s="762"/>
      <c r="C129" s="761" t="s">
        <v>101</v>
      </c>
      <c r="D129" s="1" t="s">
        <v>96</v>
      </c>
      <c r="E129" s="189">
        <v>0</v>
      </c>
      <c r="F129" s="189">
        <v>0</v>
      </c>
      <c r="G129" s="189">
        <f>E129*F129</f>
        <v>0</v>
      </c>
      <c r="H129" s="118">
        <v>0</v>
      </c>
      <c r="I129" s="117">
        <v>0</v>
      </c>
      <c r="J129" s="117">
        <v>0</v>
      </c>
      <c r="K129" s="117">
        <f>I129*J129</f>
        <v>0</v>
      </c>
      <c r="L129" s="118">
        <v>0</v>
      </c>
      <c r="M129" s="117">
        <f t="shared" si="4"/>
        <v>0</v>
      </c>
      <c r="N129" s="117">
        <f t="shared" si="5"/>
        <v>0</v>
      </c>
    </row>
    <row r="130" spans="1:14" ht="12" customHeight="1">
      <c r="A130" s="125">
        <v>27</v>
      </c>
      <c r="B130" s="762"/>
      <c r="C130" s="762"/>
      <c r="D130" s="1" t="s">
        <v>97</v>
      </c>
      <c r="E130" s="189">
        <v>0</v>
      </c>
      <c r="F130" s="189">
        <v>0</v>
      </c>
      <c r="G130" s="189">
        <f>E130*F130</f>
        <v>0</v>
      </c>
      <c r="H130" s="118">
        <v>0</v>
      </c>
      <c r="I130" s="117">
        <v>0</v>
      </c>
      <c r="J130" s="117">
        <v>0</v>
      </c>
      <c r="K130" s="117">
        <f>I130*J130</f>
        <v>0</v>
      </c>
      <c r="L130" s="118">
        <v>0</v>
      </c>
      <c r="M130" s="117">
        <f t="shared" si="4"/>
        <v>0</v>
      </c>
      <c r="N130" s="117">
        <f t="shared" si="5"/>
        <v>0</v>
      </c>
    </row>
    <row r="131" spans="1:14" ht="12" customHeight="1">
      <c r="A131" s="125">
        <v>28</v>
      </c>
      <c r="B131" s="762"/>
      <c r="C131" s="762"/>
      <c r="D131" s="1" t="s">
        <v>98</v>
      </c>
      <c r="E131" s="189">
        <v>49</v>
      </c>
      <c r="F131" s="189">
        <v>204</v>
      </c>
      <c r="G131" s="189">
        <f>E131*F131</f>
        <v>9996</v>
      </c>
      <c r="H131" s="118">
        <f>E131/E133*100</f>
        <v>32.88590604026846</v>
      </c>
      <c r="I131" s="117">
        <v>0</v>
      </c>
      <c r="J131" s="117">
        <v>0</v>
      </c>
      <c r="K131" s="117">
        <f>I131*J131</f>
        <v>0</v>
      </c>
      <c r="L131" s="118">
        <v>0</v>
      </c>
      <c r="M131" s="117">
        <f t="shared" si="4"/>
        <v>49</v>
      </c>
      <c r="N131" s="117">
        <f t="shared" si="5"/>
        <v>9996</v>
      </c>
    </row>
    <row r="132" spans="1:14" ht="12" customHeight="1">
      <c r="A132" s="125">
        <v>29</v>
      </c>
      <c r="B132" s="762"/>
      <c r="C132" s="762"/>
      <c r="D132" s="1" t="s">
        <v>99</v>
      </c>
      <c r="E132" s="189">
        <v>100</v>
      </c>
      <c r="F132" s="189">
        <v>170</v>
      </c>
      <c r="G132" s="189">
        <f>E132*F132</f>
        <v>17000</v>
      </c>
      <c r="H132" s="118">
        <f>E132/E133*100</f>
        <v>67.11409395973155</v>
      </c>
      <c r="I132" s="117">
        <v>0</v>
      </c>
      <c r="J132" s="117">
        <v>0</v>
      </c>
      <c r="K132" s="117">
        <f>I132*J132</f>
        <v>0</v>
      </c>
      <c r="L132" s="118">
        <v>0</v>
      </c>
      <c r="M132" s="117">
        <f t="shared" si="4"/>
        <v>100</v>
      </c>
      <c r="N132" s="117">
        <f t="shared" si="5"/>
        <v>17000</v>
      </c>
    </row>
    <row r="133" spans="1:14" ht="12" customHeight="1">
      <c r="A133" s="125">
        <v>30</v>
      </c>
      <c r="B133" s="762"/>
      <c r="C133" s="763"/>
      <c r="D133" s="9" t="s">
        <v>4</v>
      </c>
      <c r="E133" s="190">
        <f>SUM(E129:E132)</f>
        <v>149</v>
      </c>
      <c r="F133" s="190">
        <f>G133/E133</f>
        <v>181.18120805369128</v>
      </c>
      <c r="G133" s="190">
        <f>SUM(G129:G132)</f>
        <v>26996</v>
      </c>
      <c r="H133" s="191">
        <v>100</v>
      </c>
      <c r="I133" s="190">
        <v>0</v>
      </c>
      <c r="J133" s="190">
        <v>0</v>
      </c>
      <c r="K133" s="190">
        <f>SUM(K129:K132)</f>
        <v>0</v>
      </c>
      <c r="L133" s="191">
        <v>100</v>
      </c>
      <c r="M133" s="190">
        <f t="shared" si="4"/>
        <v>149</v>
      </c>
      <c r="N133" s="190">
        <f t="shared" si="5"/>
        <v>26996</v>
      </c>
    </row>
    <row r="134" spans="1:14" ht="12" customHeight="1">
      <c r="A134" s="125">
        <v>31</v>
      </c>
      <c r="B134" s="762"/>
      <c r="C134" s="758" t="s">
        <v>102</v>
      </c>
      <c r="D134" s="758"/>
      <c r="E134" s="189">
        <v>1021</v>
      </c>
      <c r="F134" s="189">
        <v>80.91772771792361</v>
      </c>
      <c r="G134" s="189">
        <f>E134*F134</f>
        <v>82617</v>
      </c>
      <c r="H134" s="118">
        <v>100</v>
      </c>
      <c r="I134" s="117">
        <v>0</v>
      </c>
      <c r="J134" s="117">
        <v>0</v>
      </c>
      <c r="K134" s="117">
        <f>I134*J134</f>
        <v>0</v>
      </c>
      <c r="L134" s="118">
        <v>100</v>
      </c>
      <c r="M134" s="117">
        <f t="shared" si="4"/>
        <v>1021</v>
      </c>
      <c r="N134" s="117">
        <f t="shared" si="5"/>
        <v>82617</v>
      </c>
    </row>
    <row r="135" spans="1:14" ht="12" customHeight="1">
      <c r="A135" s="125">
        <v>32</v>
      </c>
      <c r="B135" s="762"/>
      <c r="C135" s="652" t="s">
        <v>103</v>
      </c>
      <c r="D135" s="652"/>
      <c r="E135" s="190">
        <f>E123+E128+E133+E134</f>
        <v>13735</v>
      </c>
      <c r="F135" s="190">
        <f>G135/E135</f>
        <v>116.06239534037131</v>
      </c>
      <c r="G135" s="190">
        <f>G123+G128+G133+G134</f>
        <v>1594117</v>
      </c>
      <c r="H135" s="191">
        <f>E135/E139*100</f>
        <v>47.638041065482795</v>
      </c>
      <c r="I135" s="190">
        <v>400</v>
      </c>
      <c r="J135" s="190">
        <v>112</v>
      </c>
      <c r="K135" s="190">
        <f>K123+K128+K133+K134</f>
        <v>44720</v>
      </c>
      <c r="L135" s="191">
        <f>I135/I139*100</f>
        <v>42.87245444801715</v>
      </c>
      <c r="M135" s="190">
        <f t="shared" si="4"/>
        <v>14135</v>
      </c>
      <c r="N135" s="190">
        <f t="shared" si="5"/>
        <v>1638837</v>
      </c>
    </row>
    <row r="136" spans="1:14" ht="12" customHeight="1">
      <c r="A136" s="125">
        <v>33</v>
      </c>
      <c r="B136" s="762"/>
      <c r="C136" s="758" t="s">
        <v>104</v>
      </c>
      <c r="D136" s="758"/>
      <c r="E136" s="189">
        <v>0</v>
      </c>
      <c r="F136" s="189">
        <v>0</v>
      </c>
      <c r="G136" s="189">
        <f>E136*F136</f>
        <v>0</v>
      </c>
      <c r="H136" s="118">
        <f>E136/E139*100</f>
        <v>0</v>
      </c>
      <c r="I136" s="117">
        <v>0</v>
      </c>
      <c r="J136" s="117">
        <v>0</v>
      </c>
      <c r="K136" s="117">
        <f>I136*J136</f>
        <v>0</v>
      </c>
      <c r="L136" s="118">
        <f>I136/I139*100</f>
        <v>0</v>
      </c>
      <c r="M136" s="117">
        <f t="shared" si="4"/>
        <v>0</v>
      </c>
      <c r="N136" s="117">
        <f t="shared" si="5"/>
        <v>0</v>
      </c>
    </row>
    <row r="137" spans="1:14" ht="12" customHeight="1">
      <c r="A137" s="125">
        <v>34</v>
      </c>
      <c r="B137" s="762"/>
      <c r="C137" s="758" t="s">
        <v>94</v>
      </c>
      <c r="D137" s="758"/>
      <c r="E137" s="189">
        <v>0</v>
      </c>
      <c r="F137" s="189">
        <v>0</v>
      </c>
      <c r="G137" s="189">
        <f>E137*F137</f>
        <v>0</v>
      </c>
      <c r="H137" s="118">
        <f>E137/E139*100</f>
        <v>0</v>
      </c>
      <c r="I137" s="117">
        <v>0</v>
      </c>
      <c r="J137" s="117">
        <v>0</v>
      </c>
      <c r="K137" s="117">
        <f>I137*J137</f>
        <v>0</v>
      </c>
      <c r="L137" s="118">
        <f>I137/I139*100</f>
        <v>0</v>
      </c>
      <c r="M137" s="117">
        <f t="shared" si="4"/>
        <v>0</v>
      </c>
      <c r="N137" s="117">
        <f t="shared" si="5"/>
        <v>0</v>
      </c>
    </row>
    <row r="138" spans="1:14" ht="12" customHeight="1">
      <c r="A138" s="125">
        <v>35</v>
      </c>
      <c r="B138" s="762"/>
      <c r="C138" s="758" t="s">
        <v>105</v>
      </c>
      <c r="D138" s="758"/>
      <c r="E138" s="189">
        <v>15097</v>
      </c>
      <c r="F138" s="50">
        <v>53.61401151631478</v>
      </c>
      <c r="G138" s="189">
        <f>E138*F138</f>
        <v>809410.7318618043</v>
      </c>
      <c r="H138" s="118">
        <f>E138/E139*100</f>
        <v>52.361958934517205</v>
      </c>
      <c r="I138" s="117">
        <v>533</v>
      </c>
      <c r="J138" s="117">
        <v>53.61404</v>
      </c>
      <c r="K138" s="117">
        <f>I138*J138</f>
        <v>28576.283320000002</v>
      </c>
      <c r="L138" s="118">
        <f>I138/I139*100</f>
        <v>57.12754555198285</v>
      </c>
      <c r="M138" s="117">
        <f t="shared" si="4"/>
        <v>15630</v>
      </c>
      <c r="N138" s="117">
        <f t="shared" si="5"/>
        <v>837987.0151818043</v>
      </c>
    </row>
    <row r="139" spans="1:14" ht="12" customHeight="1">
      <c r="A139" s="125">
        <v>36</v>
      </c>
      <c r="B139" s="762"/>
      <c r="C139" s="764" t="s">
        <v>106</v>
      </c>
      <c r="D139" s="764"/>
      <c r="E139" s="521">
        <f>SUM(E135:E138)</f>
        <v>28832</v>
      </c>
      <c r="F139" s="521">
        <f>G139/E139</f>
        <v>83.36319824714914</v>
      </c>
      <c r="G139" s="521">
        <f>SUM(G135:G138)</f>
        <v>2403527.731861804</v>
      </c>
      <c r="H139" s="522">
        <v>100</v>
      </c>
      <c r="I139" s="521">
        <f>SUM(I135:I138)</f>
        <v>933</v>
      </c>
      <c r="J139" s="521">
        <f>K139/I139</f>
        <v>78.55978919614148</v>
      </c>
      <c r="K139" s="521">
        <f>SUM(K135:K138)</f>
        <v>73296.28332</v>
      </c>
      <c r="L139" s="522">
        <v>100</v>
      </c>
      <c r="M139" s="521">
        <f t="shared" si="4"/>
        <v>29765</v>
      </c>
      <c r="N139" s="521">
        <f t="shared" si="5"/>
        <v>2476824.015181804</v>
      </c>
    </row>
    <row r="140" spans="1:14" ht="12" customHeight="1">
      <c r="A140" s="125">
        <v>37</v>
      </c>
      <c r="B140" s="762"/>
      <c r="C140" s="758" t="s">
        <v>107</v>
      </c>
      <c r="D140" s="758"/>
      <c r="E140" s="117">
        <v>0</v>
      </c>
      <c r="F140" s="117">
        <v>0</v>
      </c>
      <c r="G140" s="117">
        <f>E140*F140</f>
        <v>0</v>
      </c>
      <c r="H140" s="118">
        <v>0</v>
      </c>
      <c r="I140" s="117">
        <v>6081</v>
      </c>
      <c r="J140" s="117">
        <v>30</v>
      </c>
      <c r="K140" s="117">
        <f>I140*J140</f>
        <v>182430</v>
      </c>
      <c r="L140" s="118">
        <v>100</v>
      </c>
      <c r="M140" s="117">
        <f t="shared" si="4"/>
        <v>6081</v>
      </c>
      <c r="N140" s="117">
        <f t="shared" si="5"/>
        <v>182430</v>
      </c>
    </row>
    <row r="141" spans="1:14" ht="12.75">
      <c r="A141" s="165">
        <v>38</v>
      </c>
      <c r="B141" s="66"/>
      <c r="C141" s="765" t="s">
        <v>15</v>
      </c>
      <c r="D141" s="765"/>
      <c r="E141" s="119">
        <f>E117+E139+E140</f>
        <v>28945</v>
      </c>
      <c r="F141" s="119">
        <f>G141/E141</f>
        <v>83.44186325312849</v>
      </c>
      <c r="G141" s="119">
        <f>G117+G139+G140</f>
        <v>2415224.731861804</v>
      </c>
      <c r="H141" s="120">
        <v>0</v>
      </c>
      <c r="I141" s="119">
        <f>I117+I139+I140</f>
        <v>7332</v>
      </c>
      <c r="J141" s="119">
        <f>K141/I141</f>
        <v>37.84128250409165</v>
      </c>
      <c r="K141" s="119">
        <f>K117+K139+K140</f>
        <v>277452.28332</v>
      </c>
      <c r="L141" s="120">
        <v>0</v>
      </c>
      <c r="M141" s="119">
        <f t="shared" si="4"/>
        <v>36277</v>
      </c>
      <c r="N141" s="119">
        <f t="shared" si="5"/>
        <v>2692677.015181804</v>
      </c>
    </row>
    <row r="142" spans="1:14" ht="12.75">
      <c r="A142" s="173"/>
      <c r="B142" s="174"/>
      <c r="C142" s="175"/>
      <c r="D142" s="175"/>
      <c r="E142" s="176"/>
      <c r="F142" s="176"/>
      <c r="G142" s="176"/>
      <c r="H142" s="177"/>
      <c r="I142" s="176"/>
      <c r="J142" s="176"/>
      <c r="K142" s="176"/>
      <c r="L142" s="177"/>
      <c r="M142" s="176"/>
      <c r="N142" s="176"/>
    </row>
    <row r="143" spans="1:14" ht="12.75">
      <c r="A143" s="173"/>
      <c r="B143" s="174"/>
      <c r="C143" s="175"/>
      <c r="D143" s="175"/>
      <c r="E143" s="176"/>
      <c r="F143" s="176"/>
      <c r="G143" s="176"/>
      <c r="H143" s="177"/>
      <c r="I143" s="176"/>
      <c r="J143" s="176"/>
      <c r="K143" s="176"/>
      <c r="L143" s="177"/>
      <c r="M143" s="176"/>
      <c r="N143" s="176"/>
    </row>
    <row r="144" spans="1:14" ht="12.75">
      <c r="A144" s="173"/>
      <c r="B144" s="174"/>
      <c r="C144" s="175"/>
      <c r="D144" s="175"/>
      <c r="E144" s="176"/>
      <c r="F144" s="176"/>
      <c r="G144" s="176"/>
      <c r="H144" s="177"/>
      <c r="I144" s="176"/>
      <c r="J144" s="176"/>
      <c r="K144" s="176"/>
      <c r="L144" s="177"/>
      <c r="M144" s="176"/>
      <c r="N144" s="176"/>
    </row>
    <row r="145" spans="1:14" ht="12.75">
      <c r="A145" s="173"/>
      <c r="B145" s="174"/>
      <c r="C145" s="175"/>
      <c r="D145" s="175"/>
      <c r="E145" s="176"/>
      <c r="F145" s="176"/>
      <c r="G145" s="176"/>
      <c r="H145" s="177"/>
      <c r="I145" s="176"/>
      <c r="J145" s="176"/>
      <c r="K145" s="176"/>
      <c r="L145" s="177"/>
      <c r="M145" s="176"/>
      <c r="N145" s="176"/>
    </row>
    <row r="146" spans="1:4" ht="12.75">
      <c r="A146" s="554" t="s">
        <v>22</v>
      </c>
      <c r="B146" s="554"/>
      <c r="C146" s="554"/>
      <c r="D146" s="554"/>
    </row>
    <row r="147" spans="1:9" ht="12.75">
      <c r="A147" s="554" t="s">
        <v>118</v>
      </c>
      <c r="B147" s="554"/>
      <c r="C147" s="554"/>
      <c r="D147" s="554"/>
      <c r="G147" s="538" t="s">
        <v>21</v>
      </c>
      <c r="H147" s="538"/>
      <c r="I147" s="538"/>
    </row>
    <row r="148" spans="1:14" ht="12.75">
      <c r="A148" s="538" t="s">
        <v>476</v>
      </c>
      <c r="B148" s="538"/>
      <c r="C148" s="538"/>
      <c r="D148" s="538"/>
      <c r="E148" s="538"/>
      <c r="F148" s="538"/>
      <c r="G148" s="538"/>
      <c r="H148" s="538"/>
      <c r="I148" s="538"/>
      <c r="J148" s="538"/>
      <c r="K148" s="538"/>
      <c r="L148" s="538"/>
      <c r="M148" s="538"/>
      <c r="N148" s="538"/>
    </row>
    <row r="149" spans="2:14" ht="12.75">
      <c r="B149" s="766" t="s">
        <v>115</v>
      </c>
      <c r="C149" s="766"/>
      <c r="D149" s="766"/>
      <c r="N149" s="28" t="s">
        <v>119</v>
      </c>
    </row>
    <row r="150" spans="1:14" ht="12.75">
      <c r="A150" s="584" t="s">
        <v>80</v>
      </c>
      <c r="B150" s="755" t="s">
        <v>81</v>
      </c>
      <c r="C150" s="755"/>
      <c r="D150" s="573"/>
      <c r="E150" s="543" t="s">
        <v>86</v>
      </c>
      <c r="F150" s="544"/>
      <c r="G150" s="544"/>
      <c r="H150" s="545"/>
      <c r="I150" s="543" t="s">
        <v>53</v>
      </c>
      <c r="J150" s="544"/>
      <c r="K150" s="544"/>
      <c r="L150" s="545"/>
      <c r="M150" s="543" t="s">
        <v>110</v>
      </c>
      <c r="N150" s="545"/>
    </row>
    <row r="151" spans="1:14" ht="12.75">
      <c r="A151" s="585"/>
      <c r="B151" s="756"/>
      <c r="C151" s="756"/>
      <c r="D151" s="699"/>
      <c r="E151" s="51" t="s">
        <v>82</v>
      </c>
      <c r="F151" s="51" t="s">
        <v>83</v>
      </c>
      <c r="G151" s="51" t="s">
        <v>84</v>
      </c>
      <c r="H151" s="51" t="s">
        <v>111</v>
      </c>
      <c r="I151" s="51" t="s">
        <v>82</v>
      </c>
      <c r="J151" s="51" t="s">
        <v>83</v>
      </c>
      <c r="K151" s="51" t="s">
        <v>84</v>
      </c>
      <c r="L151" s="51" t="s">
        <v>111</v>
      </c>
      <c r="M151" s="51" t="s">
        <v>85</v>
      </c>
      <c r="N151" s="51" t="s">
        <v>84</v>
      </c>
    </row>
    <row r="152" spans="1:14" ht="12" customHeight="1">
      <c r="A152" s="125">
        <v>1</v>
      </c>
      <c r="B152" s="757" t="s">
        <v>109</v>
      </c>
      <c r="C152" s="757" t="s">
        <v>87</v>
      </c>
      <c r="D152" s="1" t="s">
        <v>89</v>
      </c>
      <c r="E152" s="99">
        <v>230</v>
      </c>
      <c r="F152" s="99">
        <v>159</v>
      </c>
      <c r="G152" s="117">
        <f>E152*F152</f>
        <v>36570</v>
      </c>
      <c r="H152" s="118">
        <f>E152/E156*100</f>
        <v>31.463748290013683</v>
      </c>
      <c r="I152" s="117">
        <v>0</v>
      </c>
      <c r="J152" s="117">
        <v>0</v>
      </c>
      <c r="K152" s="117">
        <f>I152*J152</f>
        <v>0</v>
      </c>
      <c r="L152" s="118">
        <v>0</v>
      </c>
      <c r="M152" s="117">
        <f aca="true" t="shared" si="6" ref="M152:M189">E152+I152</f>
        <v>230</v>
      </c>
      <c r="N152" s="117">
        <f aca="true" t="shared" si="7" ref="N152:N189">G152+K152</f>
        <v>36570</v>
      </c>
    </row>
    <row r="153" spans="1:14" ht="12" customHeight="1">
      <c r="A153" s="125">
        <v>2</v>
      </c>
      <c r="B153" s="757"/>
      <c r="C153" s="757"/>
      <c r="D153" s="1" t="s">
        <v>231</v>
      </c>
      <c r="E153" s="99">
        <v>247</v>
      </c>
      <c r="F153" s="99">
        <v>132</v>
      </c>
      <c r="G153" s="117">
        <f>E153*F153</f>
        <v>32604</v>
      </c>
      <c r="H153" s="118">
        <f>E153/E156*100</f>
        <v>33.78932968536252</v>
      </c>
      <c r="I153" s="117">
        <v>0</v>
      </c>
      <c r="J153" s="117">
        <v>0</v>
      </c>
      <c r="K153" s="117">
        <f>I153*J153</f>
        <v>0</v>
      </c>
      <c r="L153" s="118">
        <v>0</v>
      </c>
      <c r="M153" s="117">
        <f t="shared" si="6"/>
        <v>247</v>
      </c>
      <c r="N153" s="117">
        <f t="shared" si="7"/>
        <v>32604</v>
      </c>
    </row>
    <row r="154" spans="1:14" ht="12" customHeight="1">
      <c r="A154" s="125">
        <v>3</v>
      </c>
      <c r="B154" s="757"/>
      <c r="C154" s="757"/>
      <c r="D154" s="1" t="s">
        <v>90</v>
      </c>
      <c r="E154" s="99">
        <v>254</v>
      </c>
      <c r="F154" s="99">
        <v>115</v>
      </c>
      <c r="G154" s="117">
        <f>E154*F154</f>
        <v>29210</v>
      </c>
      <c r="H154" s="118">
        <f>E154/E156*100</f>
        <v>34.74692202462381</v>
      </c>
      <c r="I154" s="117">
        <v>0</v>
      </c>
      <c r="J154" s="117">
        <v>0</v>
      </c>
      <c r="K154" s="117">
        <f>I154*J154</f>
        <v>0</v>
      </c>
      <c r="L154" s="118">
        <v>0</v>
      </c>
      <c r="M154" s="117">
        <f t="shared" si="6"/>
        <v>254</v>
      </c>
      <c r="N154" s="117">
        <f t="shared" si="7"/>
        <v>29210</v>
      </c>
    </row>
    <row r="155" spans="1:14" ht="12" customHeight="1">
      <c r="A155" s="125">
        <v>4</v>
      </c>
      <c r="B155" s="757"/>
      <c r="C155" s="757"/>
      <c r="D155" s="1" t="s">
        <v>91</v>
      </c>
      <c r="E155" s="117">
        <v>0</v>
      </c>
      <c r="F155" s="117">
        <v>0</v>
      </c>
      <c r="G155" s="117">
        <f>E155*F155</f>
        <v>0</v>
      </c>
      <c r="H155" s="118">
        <f>E155/E156*100</f>
        <v>0</v>
      </c>
      <c r="I155" s="117">
        <v>0</v>
      </c>
      <c r="J155" s="117">
        <v>0</v>
      </c>
      <c r="K155" s="117">
        <f>I155*J155</f>
        <v>0</v>
      </c>
      <c r="L155" s="118">
        <v>0</v>
      </c>
      <c r="M155" s="117">
        <f t="shared" si="6"/>
        <v>0</v>
      </c>
      <c r="N155" s="117">
        <f t="shared" si="7"/>
        <v>0</v>
      </c>
    </row>
    <row r="156" spans="1:14" ht="12" customHeight="1">
      <c r="A156" s="125">
        <v>5</v>
      </c>
      <c r="B156" s="757"/>
      <c r="C156" s="757"/>
      <c r="D156" s="9" t="s">
        <v>4</v>
      </c>
      <c r="E156" s="190">
        <f>SUM(E152:E155)</f>
        <v>731</v>
      </c>
      <c r="F156" s="190">
        <f>G156/E156</f>
        <v>134.58823529411765</v>
      </c>
      <c r="G156" s="190">
        <f>SUM(G152:G155)</f>
        <v>98384</v>
      </c>
      <c r="H156" s="191">
        <v>100</v>
      </c>
      <c r="I156" s="190">
        <v>0</v>
      </c>
      <c r="J156" s="190">
        <v>0</v>
      </c>
      <c r="K156" s="190">
        <f>SUM(K152:K155)</f>
        <v>0</v>
      </c>
      <c r="L156" s="191">
        <v>100</v>
      </c>
      <c r="M156" s="190">
        <f t="shared" si="6"/>
        <v>731</v>
      </c>
      <c r="N156" s="190">
        <f t="shared" si="7"/>
        <v>98384</v>
      </c>
    </row>
    <row r="157" spans="1:14" ht="12" customHeight="1">
      <c r="A157" s="125">
        <v>6</v>
      </c>
      <c r="B157" s="757"/>
      <c r="C157" s="757" t="s">
        <v>88</v>
      </c>
      <c r="D157" s="1" t="s">
        <v>89</v>
      </c>
      <c r="E157" s="117">
        <v>0</v>
      </c>
      <c r="F157" s="117">
        <v>0</v>
      </c>
      <c r="G157" s="117">
        <f>E157*F157</f>
        <v>0</v>
      </c>
      <c r="H157" s="118">
        <v>0</v>
      </c>
      <c r="I157" s="117">
        <v>0</v>
      </c>
      <c r="J157" s="117">
        <v>0</v>
      </c>
      <c r="K157" s="117">
        <f>I157*J157</f>
        <v>0</v>
      </c>
      <c r="L157" s="118">
        <v>0</v>
      </c>
      <c r="M157" s="117">
        <f t="shared" si="6"/>
        <v>0</v>
      </c>
      <c r="N157" s="117">
        <f t="shared" si="7"/>
        <v>0</v>
      </c>
    </row>
    <row r="158" spans="1:14" ht="12" customHeight="1">
      <c r="A158" s="125">
        <v>7</v>
      </c>
      <c r="B158" s="757"/>
      <c r="C158" s="757"/>
      <c r="D158" s="1" t="s">
        <v>231</v>
      </c>
      <c r="E158" s="117">
        <v>0</v>
      </c>
      <c r="F158" s="117">
        <v>0</v>
      </c>
      <c r="G158" s="117">
        <f>E158*F158</f>
        <v>0</v>
      </c>
      <c r="H158" s="118">
        <v>0</v>
      </c>
      <c r="I158" s="117">
        <v>0</v>
      </c>
      <c r="J158" s="117">
        <v>0</v>
      </c>
      <c r="K158" s="117">
        <f>I158*J158</f>
        <v>0</v>
      </c>
      <c r="L158" s="118">
        <v>0</v>
      </c>
      <c r="M158" s="117">
        <f t="shared" si="6"/>
        <v>0</v>
      </c>
      <c r="N158" s="117">
        <f t="shared" si="7"/>
        <v>0</v>
      </c>
    </row>
    <row r="159" spans="1:14" ht="12" customHeight="1">
      <c r="A159" s="125">
        <v>8</v>
      </c>
      <c r="B159" s="757"/>
      <c r="C159" s="757"/>
      <c r="D159" s="1" t="s">
        <v>90</v>
      </c>
      <c r="E159" s="117">
        <v>0</v>
      </c>
      <c r="F159" s="117">
        <v>0</v>
      </c>
      <c r="G159" s="117">
        <f>E159*F159</f>
        <v>0</v>
      </c>
      <c r="H159" s="118">
        <v>0</v>
      </c>
      <c r="I159" s="117">
        <v>0</v>
      </c>
      <c r="J159" s="117">
        <v>0</v>
      </c>
      <c r="K159" s="117">
        <f>I159*J159</f>
        <v>0</v>
      </c>
      <c r="L159" s="118">
        <v>0</v>
      </c>
      <c r="M159" s="117">
        <f t="shared" si="6"/>
        <v>0</v>
      </c>
      <c r="N159" s="117">
        <f t="shared" si="7"/>
        <v>0</v>
      </c>
    </row>
    <row r="160" spans="1:14" ht="12" customHeight="1">
      <c r="A160" s="125">
        <v>9</v>
      </c>
      <c r="B160" s="757"/>
      <c r="C160" s="757"/>
      <c r="D160" s="1" t="s">
        <v>91</v>
      </c>
      <c r="E160" s="117">
        <v>0</v>
      </c>
      <c r="F160" s="117">
        <v>0</v>
      </c>
      <c r="G160" s="117">
        <f>E160*F160</f>
        <v>0</v>
      </c>
      <c r="H160" s="118">
        <v>0</v>
      </c>
      <c r="I160" s="117">
        <v>0</v>
      </c>
      <c r="J160" s="117">
        <v>0</v>
      </c>
      <c r="K160" s="117">
        <f>I160*J160</f>
        <v>0</v>
      </c>
      <c r="L160" s="118">
        <v>0</v>
      </c>
      <c r="M160" s="117">
        <f t="shared" si="6"/>
        <v>0</v>
      </c>
      <c r="N160" s="117">
        <f t="shared" si="7"/>
        <v>0</v>
      </c>
    </row>
    <row r="161" spans="1:14" ht="12" customHeight="1">
      <c r="A161" s="125">
        <v>10</v>
      </c>
      <c r="B161" s="757"/>
      <c r="C161" s="757"/>
      <c r="D161" s="9" t="s">
        <v>4</v>
      </c>
      <c r="E161" s="190">
        <f>SUM(E157:E160)</f>
        <v>0</v>
      </c>
      <c r="F161" s="190">
        <v>0</v>
      </c>
      <c r="G161" s="190">
        <f>SUM(G157:G160)</f>
        <v>0</v>
      </c>
      <c r="H161" s="191">
        <v>100</v>
      </c>
      <c r="I161" s="190">
        <v>0</v>
      </c>
      <c r="J161" s="190">
        <v>0</v>
      </c>
      <c r="K161" s="190">
        <f>SUM(K157:K160)</f>
        <v>0</v>
      </c>
      <c r="L161" s="191">
        <v>100</v>
      </c>
      <c r="M161" s="190">
        <f t="shared" si="6"/>
        <v>0</v>
      </c>
      <c r="N161" s="190">
        <f t="shared" si="7"/>
        <v>0</v>
      </c>
    </row>
    <row r="162" spans="1:14" ht="12" customHeight="1">
      <c r="A162" s="125">
        <v>11</v>
      </c>
      <c r="B162" s="757"/>
      <c r="C162" s="652" t="s">
        <v>92</v>
      </c>
      <c r="D162" s="652"/>
      <c r="E162" s="190">
        <f>E156+E161</f>
        <v>731</v>
      </c>
      <c r="F162" s="190">
        <f>G162/E162</f>
        <v>134.58823529411765</v>
      </c>
      <c r="G162" s="190">
        <f>G156+G161</f>
        <v>98384</v>
      </c>
      <c r="H162" s="191">
        <f>E162/E165*100</f>
        <v>86</v>
      </c>
      <c r="I162" s="190">
        <v>0</v>
      </c>
      <c r="J162" s="190">
        <v>0</v>
      </c>
      <c r="K162" s="190">
        <f>K156+K161</f>
        <v>0</v>
      </c>
      <c r="L162" s="191">
        <v>0</v>
      </c>
      <c r="M162" s="190">
        <f t="shared" si="6"/>
        <v>731</v>
      </c>
      <c r="N162" s="190">
        <f t="shared" si="7"/>
        <v>98384</v>
      </c>
    </row>
    <row r="163" spans="1:14" ht="12" customHeight="1">
      <c r="A163" s="125">
        <v>12</v>
      </c>
      <c r="B163" s="757"/>
      <c r="C163" s="758" t="s">
        <v>93</v>
      </c>
      <c r="D163" s="758"/>
      <c r="E163" s="117">
        <v>51</v>
      </c>
      <c r="F163" s="117">
        <v>72</v>
      </c>
      <c r="G163" s="117">
        <f>E163*F163</f>
        <v>3672</v>
      </c>
      <c r="H163" s="118">
        <f>E163/E165*100</f>
        <v>6</v>
      </c>
      <c r="I163" s="117">
        <v>0</v>
      </c>
      <c r="J163" s="117">
        <v>0</v>
      </c>
      <c r="K163" s="117">
        <f>I163*J163</f>
        <v>0</v>
      </c>
      <c r="L163" s="118">
        <v>0</v>
      </c>
      <c r="M163" s="117">
        <f t="shared" si="6"/>
        <v>51</v>
      </c>
      <c r="N163" s="117">
        <f t="shared" si="7"/>
        <v>3672</v>
      </c>
    </row>
    <row r="164" spans="1:14" ht="12" customHeight="1">
      <c r="A164" s="125">
        <v>13</v>
      </c>
      <c r="B164" s="757"/>
      <c r="C164" s="758" t="s">
        <v>94</v>
      </c>
      <c r="D164" s="758"/>
      <c r="E164" s="117">
        <v>68</v>
      </c>
      <c r="F164" s="117">
        <v>57</v>
      </c>
      <c r="G164" s="117">
        <f>E164*F164</f>
        <v>3876</v>
      </c>
      <c r="H164" s="118">
        <f>E164/E165*100</f>
        <v>8</v>
      </c>
      <c r="I164" s="117">
        <v>0</v>
      </c>
      <c r="J164" s="117">
        <v>0</v>
      </c>
      <c r="K164" s="117">
        <f>I164*J164</f>
        <v>0</v>
      </c>
      <c r="L164" s="118">
        <v>0</v>
      </c>
      <c r="M164" s="117">
        <f t="shared" si="6"/>
        <v>68</v>
      </c>
      <c r="N164" s="117">
        <f t="shared" si="7"/>
        <v>3876</v>
      </c>
    </row>
    <row r="165" spans="1:14" ht="12" customHeight="1">
      <c r="A165" s="125">
        <v>14</v>
      </c>
      <c r="B165" s="757"/>
      <c r="C165" s="764" t="s">
        <v>95</v>
      </c>
      <c r="D165" s="764"/>
      <c r="E165" s="521">
        <f>SUM(E162:E164)</f>
        <v>850</v>
      </c>
      <c r="F165" s="521">
        <f>G165/E165</f>
        <v>124.62588235294118</v>
      </c>
      <c r="G165" s="521">
        <f>SUM(G162:G164)</f>
        <v>105932</v>
      </c>
      <c r="H165" s="522">
        <v>100</v>
      </c>
      <c r="I165" s="521">
        <f>SUM(I162:I164)</f>
        <v>0</v>
      </c>
      <c r="J165" s="521">
        <v>0</v>
      </c>
      <c r="K165" s="521">
        <f>SUM(K162:K164)</f>
        <v>0</v>
      </c>
      <c r="L165" s="522">
        <v>100</v>
      </c>
      <c r="M165" s="521">
        <f t="shared" si="6"/>
        <v>850</v>
      </c>
      <c r="N165" s="521">
        <f t="shared" si="7"/>
        <v>105932</v>
      </c>
    </row>
    <row r="166" spans="1:14" ht="12" customHeight="1">
      <c r="A166" s="125">
        <v>15</v>
      </c>
      <c r="B166" s="761" t="s">
        <v>108</v>
      </c>
      <c r="C166" s="761" t="s">
        <v>47</v>
      </c>
      <c r="D166" s="1" t="s">
        <v>96</v>
      </c>
      <c r="E166" s="117">
        <v>0</v>
      </c>
      <c r="F166" s="117">
        <v>0</v>
      </c>
      <c r="G166" s="117">
        <f>E166*F166</f>
        <v>0</v>
      </c>
      <c r="H166" s="118">
        <f>E166/E171*100</f>
        <v>0</v>
      </c>
      <c r="I166" s="117">
        <v>0</v>
      </c>
      <c r="J166" s="117">
        <v>0</v>
      </c>
      <c r="K166" s="117">
        <f>I166*J166</f>
        <v>0</v>
      </c>
      <c r="L166" s="118">
        <v>0</v>
      </c>
      <c r="M166" s="117">
        <f t="shared" si="6"/>
        <v>0</v>
      </c>
      <c r="N166" s="117">
        <f t="shared" si="7"/>
        <v>0</v>
      </c>
    </row>
    <row r="167" spans="1:14" ht="12" customHeight="1">
      <c r="A167" s="125">
        <v>16</v>
      </c>
      <c r="B167" s="762"/>
      <c r="C167" s="762"/>
      <c r="D167" s="1" t="s">
        <v>97</v>
      </c>
      <c r="E167" s="117">
        <v>97</v>
      </c>
      <c r="F167" s="117">
        <v>236</v>
      </c>
      <c r="G167" s="117">
        <f>E167*F167</f>
        <v>22892</v>
      </c>
      <c r="H167" s="118">
        <f>E167/E171*100</f>
        <v>2.54259501965924</v>
      </c>
      <c r="I167" s="117">
        <v>0</v>
      </c>
      <c r="J167" s="117">
        <v>0</v>
      </c>
      <c r="K167" s="117">
        <f>I167*J167</f>
        <v>0</v>
      </c>
      <c r="L167" s="118">
        <v>0</v>
      </c>
      <c r="M167" s="117">
        <f t="shared" si="6"/>
        <v>97</v>
      </c>
      <c r="N167" s="117">
        <f t="shared" si="7"/>
        <v>22892</v>
      </c>
    </row>
    <row r="168" spans="1:14" ht="12" customHeight="1">
      <c r="A168" s="125">
        <v>17</v>
      </c>
      <c r="B168" s="762"/>
      <c r="C168" s="762"/>
      <c r="D168" s="1" t="s">
        <v>98</v>
      </c>
      <c r="E168" s="117">
        <v>880</v>
      </c>
      <c r="F168" s="117">
        <v>138</v>
      </c>
      <c r="G168" s="117">
        <f>E168*F168</f>
        <v>121440</v>
      </c>
      <c r="H168" s="118">
        <f>E168/E171*100</f>
        <v>23.06684141546527</v>
      </c>
      <c r="I168" s="117">
        <v>0</v>
      </c>
      <c r="J168" s="117">
        <v>0</v>
      </c>
      <c r="K168" s="117">
        <f>I168*J168</f>
        <v>0</v>
      </c>
      <c r="L168" s="118">
        <v>0</v>
      </c>
      <c r="M168" s="117">
        <f t="shared" si="6"/>
        <v>880</v>
      </c>
      <c r="N168" s="117">
        <f t="shared" si="7"/>
        <v>121440</v>
      </c>
    </row>
    <row r="169" spans="1:14" ht="12" customHeight="1">
      <c r="A169" s="125">
        <v>18</v>
      </c>
      <c r="B169" s="762"/>
      <c r="C169" s="762"/>
      <c r="D169" s="1" t="s">
        <v>99</v>
      </c>
      <c r="E169" s="117">
        <v>1090</v>
      </c>
      <c r="F169" s="117">
        <v>114</v>
      </c>
      <c r="G169" s="117">
        <f>E169*F169</f>
        <v>124260</v>
      </c>
      <c r="H169" s="118">
        <f>E169/E171*100</f>
        <v>28.57142857142857</v>
      </c>
      <c r="I169" s="117">
        <v>0</v>
      </c>
      <c r="J169" s="117">
        <v>0</v>
      </c>
      <c r="K169" s="117">
        <f>I169*J169</f>
        <v>0</v>
      </c>
      <c r="L169" s="118">
        <v>0</v>
      </c>
      <c r="M169" s="117">
        <f t="shared" si="6"/>
        <v>1090</v>
      </c>
      <c r="N169" s="117">
        <f t="shared" si="7"/>
        <v>124260</v>
      </c>
    </row>
    <row r="170" spans="1:14" ht="12" customHeight="1">
      <c r="A170" s="125">
        <v>19</v>
      </c>
      <c r="B170" s="762"/>
      <c r="C170" s="762"/>
      <c r="D170" s="1" t="s">
        <v>100</v>
      </c>
      <c r="E170" s="117">
        <v>1748</v>
      </c>
      <c r="F170" s="117">
        <v>92</v>
      </c>
      <c r="G170" s="117">
        <f>E170*F170</f>
        <v>160816</v>
      </c>
      <c r="H170" s="118">
        <f>E170/E171*100</f>
        <v>45.81913499344692</v>
      </c>
      <c r="I170" s="117">
        <v>0</v>
      </c>
      <c r="J170" s="117">
        <v>0</v>
      </c>
      <c r="K170" s="117">
        <f>I170*J170</f>
        <v>0</v>
      </c>
      <c r="L170" s="118">
        <v>0</v>
      </c>
      <c r="M170" s="117">
        <f t="shared" si="6"/>
        <v>1748</v>
      </c>
      <c r="N170" s="117">
        <f t="shared" si="7"/>
        <v>160816</v>
      </c>
    </row>
    <row r="171" spans="1:14" ht="12" customHeight="1">
      <c r="A171" s="125">
        <v>20</v>
      </c>
      <c r="B171" s="762"/>
      <c r="C171" s="763"/>
      <c r="D171" s="9" t="s">
        <v>4</v>
      </c>
      <c r="E171" s="190">
        <f>SUM(E166:E170)</f>
        <v>3815</v>
      </c>
      <c r="F171" s="190">
        <f>G171/E171</f>
        <v>112.55779816513761</v>
      </c>
      <c r="G171" s="190">
        <f>SUM(G166:G170)</f>
        <v>429408</v>
      </c>
      <c r="H171" s="191">
        <v>100</v>
      </c>
      <c r="I171" s="190">
        <v>0</v>
      </c>
      <c r="J171" s="190">
        <v>0</v>
      </c>
      <c r="K171" s="190">
        <f>SUM(K166:K170)</f>
        <v>0</v>
      </c>
      <c r="L171" s="191">
        <v>100</v>
      </c>
      <c r="M171" s="190">
        <f t="shared" si="6"/>
        <v>3815</v>
      </c>
      <c r="N171" s="190">
        <f t="shared" si="7"/>
        <v>429408</v>
      </c>
    </row>
    <row r="172" spans="1:14" ht="12" customHeight="1">
      <c r="A172" s="125">
        <v>21</v>
      </c>
      <c r="B172" s="762"/>
      <c r="C172" s="761" t="s">
        <v>48</v>
      </c>
      <c r="D172" s="1" t="s">
        <v>96</v>
      </c>
      <c r="E172" s="117">
        <v>0</v>
      </c>
      <c r="F172" s="117">
        <v>0</v>
      </c>
      <c r="G172" s="117">
        <f>E172*F172</f>
        <v>0</v>
      </c>
      <c r="H172" s="118">
        <f>E172/E176*100</f>
        <v>0</v>
      </c>
      <c r="I172" s="117">
        <v>0</v>
      </c>
      <c r="J172" s="117">
        <v>0</v>
      </c>
      <c r="K172" s="117">
        <f>I172*J172</f>
        <v>0</v>
      </c>
      <c r="L172" s="118">
        <v>0</v>
      </c>
      <c r="M172" s="117">
        <f t="shared" si="6"/>
        <v>0</v>
      </c>
      <c r="N172" s="117">
        <f t="shared" si="7"/>
        <v>0</v>
      </c>
    </row>
    <row r="173" spans="1:14" ht="12" customHeight="1">
      <c r="A173" s="125">
        <v>22</v>
      </c>
      <c r="B173" s="762"/>
      <c r="C173" s="762"/>
      <c r="D173" s="1" t="s">
        <v>98</v>
      </c>
      <c r="E173" s="117">
        <v>30</v>
      </c>
      <c r="F173" s="117">
        <v>297</v>
      </c>
      <c r="G173" s="117">
        <f>E173*F173</f>
        <v>8910</v>
      </c>
      <c r="H173" s="118">
        <f>E173/E176*100</f>
        <v>14.285714285714285</v>
      </c>
      <c r="I173" s="117">
        <v>0</v>
      </c>
      <c r="J173" s="117">
        <v>0</v>
      </c>
      <c r="K173" s="117">
        <f>I173*J173</f>
        <v>0</v>
      </c>
      <c r="L173" s="118">
        <v>0</v>
      </c>
      <c r="M173" s="117">
        <f t="shared" si="6"/>
        <v>30</v>
      </c>
      <c r="N173" s="117">
        <f t="shared" si="7"/>
        <v>8910</v>
      </c>
    </row>
    <row r="174" spans="1:14" ht="12" customHeight="1">
      <c r="A174" s="125">
        <v>23</v>
      </c>
      <c r="B174" s="762"/>
      <c r="C174" s="762"/>
      <c r="D174" s="1" t="s">
        <v>99</v>
      </c>
      <c r="E174" s="117">
        <v>80</v>
      </c>
      <c r="F174" s="117">
        <v>228</v>
      </c>
      <c r="G174" s="117">
        <f>E174*F174</f>
        <v>18240</v>
      </c>
      <c r="H174" s="118">
        <f>E174/E176*100</f>
        <v>38.095238095238095</v>
      </c>
      <c r="I174" s="117">
        <v>0</v>
      </c>
      <c r="J174" s="117">
        <v>0</v>
      </c>
      <c r="K174" s="117">
        <f>I174*J174</f>
        <v>0</v>
      </c>
      <c r="L174" s="118">
        <v>0</v>
      </c>
      <c r="M174" s="117">
        <f t="shared" si="6"/>
        <v>80</v>
      </c>
      <c r="N174" s="117">
        <f t="shared" si="7"/>
        <v>18240</v>
      </c>
    </row>
    <row r="175" spans="1:14" ht="12" customHeight="1">
      <c r="A175" s="125">
        <v>24</v>
      </c>
      <c r="B175" s="762"/>
      <c r="C175" s="762"/>
      <c r="D175" s="1" t="s">
        <v>100</v>
      </c>
      <c r="E175" s="117">
        <v>100</v>
      </c>
      <c r="F175" s="117">
        <v>179</v>
      </c>
      <c r="G175" s="117">
        <f>E175*F175</f>
        <v>17900</v>
      </c>
      <c r="H175" s="118">
        <f>E175/E176*100</f>
        <v>47.61904761904761</v>
      </c>
      <c r="I175" s="117">
        <v>0</v>
      </c>
      <c r="J175" s="117">
        <v>0</v>
      </c>
      <c r="K175" s="117">
        <f>I175*J175</f>
        <v>0</v>
      </c>
      <c r="L175" s="118">
        <v>0</v>
      </c>
      <c r="M175" s="117">
        <f t="shared" si="6"/>
        <v>100</v>
      </c>
      <c r="N175" s="117">
        <f t="shared" si="7"/>
        <v>17900</v>
      </c>
    </row>
    <row r="176" spans="1:14" ht="12" customHeight="1">
      <c r="A176" s="125">
        <v>25</v>
      </c>
      <c r="B176" s="762"/>
      <c r="C176" s="763"/>
      <c r="D176" s="9" t="s">
        <v>4</v>
      </c>
      <c r="E176" s="190">
        <f>SUM(E172:E175)</f>
        <v>210</v>
      </c>
      <c r="F176" s="190">
        <f>G176/E176</f>
        <v>214.52380952380952</v>
      </c>
      <c r="G176" s="190">
        <f>SUM(G172:G175)</f>
        <v>45050</v>
      </c>
      <c r="H176" s="191">
        <v>100</v>
      </c>
      <c r="I176" s="190">
        <v>0</v>
      </c>
      <c r="J176" s="190">
        <v>0</v>
      </c>
      <c r="K176" s="190">
        <f>SUM(K172:K175)</f>
        <v>0</v>
      </c>
      <c r="L176" s="191">
        <v>100</v>
      </c>
      <c r="M176" s="190">
        <f t="shared" si="6"/>
        <v>210</v>
      </c>
      <c r="N176" s="190">
        <f t="shared" si="7"/>
        <v>45050</v>
      </c>
    </row>
    <row r="177" spans="1:14" ht="12" customHeight="1">
      <c r="A177" s="125">
        <v>26</v>
      </c>
      <c r="B177" s="762"/>
      <c r="C177" s="761" t="s">
        <v>101</v>
      </c>
      <c r="D177" s="1" t="s">
        <v>96</v>
      </c>
      <c r="E177" s="117">
        <v>0</v>
      </c>
      <c r="F177" s="117">
        <v>0</v>
      </c>
      <c r="G177" s="117">
        <f>E177*F177</f>
        <v>0</v>
      </c>
      <c r="H177" s="118">
        <v>0</v>
      </c>
      <c r="I177" s="117">
        <v>0</v>
      </c>
      <c r="J177" s="117">
        <v>0</v>
      </c>
      <c r="K177" s="117">
        <f>I177*J177</f>
        <v>0</v>
      </c>
      <c r="L177" s="118">
        <v>0</v>
      </c>
      <c r="M177" s="117">
        <f t="shared" si="6"/>
        <v>0</v>
      </c>
      <c r="N177" s="117">
        <f t="shared" si="7"/>
        <v>0</v>
      </c>
    </row>
    <row r="178" spans="1:14" ht="12" customHeight="1">
      <c r="A178" s="125">
        <v>27</v>
      </c>
      <c r="B178" s="762"/>
      <c r="C178" s="762"/>
      <c r="D178" s="1" t="s">
        <v>97</v>
      </c>
      <c r="E178" s="117">
        <v>0</v>
      </c>
      <c r="F178" s="117">
        <v>0</v>
      </c>
      <c r="G178" s="117">
        <f>E178*F178</f>
        <v>0</v>
      </c>
      <c r="H178" s="118">
        <v>0</v>
      </c>
      <c r="I178" s="117">
        <v>0</v>
      </c>
      <c r="J178" s="117">
        <v>0</v>
      </c>
      <c r="K178" s="117">
        <f>I178*J178</f>
        <v>0</v>
      </c>
      <c r="L178" s="118">
        <v>0</v>
      </c>
      <c r="M178" s="117">
        <f t="shared" si="6"/>
        <v>0</v>
      </c>
      <c r="N178" s="117">
        <f t="shared" si="7"/>
        <v>0</v>
      </c>
    </row>
    <row r="179" spans="1:14" ht="12" customHeight="1">
      <c r="A179" s="125">
        <v>28</v>
      </c>
      <c r="B179" s="762"/>
      <c r="C179" s="762"/>
      <c r="D179" s="1" t="s">
        <v>98</v>
      </c>
      <c r="E179" s="117">
        <v>0</v>
      </c>
      <c r="F179" s="117">
        <v>0</v>
      </c>
      <c r="G179" s="117">
        <f>E179*F179</f>
        <v>0</v>
      </c>
      <c r="H179" s="118">
        <v>0</v>
      </c>
      <c r="I179" s="117">
        <v>0</v>
      </c>
      <c r="J179" s="117">
        <v>0</v>
      </c>
      <c r="K179" s="117">
        <f>I179*J179</f>
        <v>0</v>
      </c>
      <c r="L179" s="118">
        <v>0</v>
      </c>
      <c r="M179" s="117">
        <f t="shared" si="6"/>
        <v>0</v>
      </c>
      <c r="N179" s="117">
        <f t="shared" si="7"/>
        <v>0</v>
      </c>
    </row>
    <row r="180" spans="1:14" ht="12" customHeight="1">
      <c r="A180" s="125">
        <v>29</v>
      </c>
      <c r="B180" s="762"/>
      <c r="C180" s="762"/>
      <c r="D180" s="1" t="s">
        <v>99</v>
      </c>
      <c r="E180" s="117">
        <v>0</v>
      </c>
      <c r="F180" s="117">
        <v>0</v>
      </c>
      <c r="G180" s="117">
        <f>E180*F180</f>
        <v>0</v>
      </c>
      <c r="H180" s="118">
        <v>0</v>
      </c>
      <c r="I180" s="117">
        <v>0</v>
      </c>
      <c r="J180" s="117">
        <v>0</v>
      </c>
      <c r="K180" s="117">
        <f>I180*J180</f>
        <v>0</v>
      </c>
      <c r="L180" s="118">
        <v>0</v>
      </c>
      <c r="M180" s="117">
        <f t="shared" si="6"/>
        <v>0</v>
      </c>
      <c r="N180" s="117">
        <f t="shared" si="7"/>
        <v>0</v>
      </c>
    </row>
    <row r="181" spans="1:14" ht="12" customHeight="1">
      <c r="A181" s="125">
        <v>30</v>
      </c>
      <c r="B181" s="762"/>
      <c r="C181" s="763"/>
      <c r="D181" s="9" t="s">
        <v>4</v>
      </c>
      <c r="E181" s="190">
        <v>0</v>
      </c>
      <c r="F181" s="190">
        <v>0</v>
      </c>
      <c r="G181" s="190">
        <f>SUM(G177:G180)</f>
        <v>0</v>
      </c>
      <c r="H181" s="191">
        <v>100</v>
      </c>
      <c r="I181" s="190">
        <v>0</v>
      </c>
      <c r="J181" s="190">
        <v>0</v>
      </c>
      <c r="K181" s="190">
        <f>SUM(K177:K180)</f>
        <v>0</v>
      </c>
      <c r="L181" s="191">
        <v>100</v>
      </c>
      <c r="M181" s="190">
        <f t="shared" si="6"/>
        <v>0</v>
      </c>
      <c r="N181" s="190">
        <f t="shared" si="7"/>
        <v>0</v>
      </c>
    </row>
    <row r="182" spans="1:14" ht="12" customHeight="1">
      <c r="A182" s="125">
        <v>31</v>
      </c>
      <c r="B182" s="762"/>
      <c r="C182" s="758" t="s">
        <v>102</v>
      </c>
      <c r="D182" s="758"/>
      <c r="E182" s="117">
        <v>0</v>
      </c>
      <c r="F182" s="117">
        <v>0</v>
      </c>
      <c r="G182" s="117">
        <f>E182*F182</f>
        <v>0</v>
      </c>
      <c r="H182" s="118">
        <v>100</v>
      </c>
      <c r="I182" s="117">
        <v>0</v>
      </c>
      <c r="J182" s="117">
        <v>0</v>
      </c>
      <c r="K182" s="117">
        <f>I182*J182</f>
        <v>0</v>
      </c>
      <c r="L182" s="118">
        <v>100</v>
      </c>
      <c r="M182" s="117">
        <f t="shared" si="6"/>
        <v>0</v>
      </c>
      <c r="N182" s="117">
        <f t="shared" si="7"/>
        <v>0</v>
      </c>
    </row>
    <row r="183" spans="1:14" ht="12" customHeight="1">
      <c r="A183" s="125">
        <v>32</v>
      </c>
      <c r="B183" s="762"/>
      <c r="C183" s="652" t="s">
        <v>103</v>
      </c>
      <c r="D183" s="652"/>
      <c r="E183" s="190">
        <f>E171+E176</f>
        <v>4025</v>
      </c>
      <c r="F183" s="190">
        <f>G183/E183</f>
        <v>117.87776397515528</v>
      </c>
      <c r="G183" s="190">
        <f>G171+G176+G181+G182</f>
        <v>474458</v>
      </c>
      <c r="H183" s="191">
        <f>E183/E187*100</f>
        <v>36.22862286228623</v>
      </c>
      <c r="I183" s="190">
        <v>0</v>
      </c>
      <c r="J183" s="190">
        <v>0</v>
      </c>
      <c r="K183" s="190">
        <f>K171+K176+K181+K182</f>
        <v>0</v>
      </c>
      <c r="L183" s="191">
        <v>0</v>
      </c>
      <c r="M183" s="190">
        <f t="shared" si="6"/>
        <v>4025</v>
      </c>
      <c r="N183" s="190">
        <f t="shared" si="7"/>
        <v>474458</v>
      </c>
    </row>
    <row r="184" spans="1:14" ht="12" customHeight="1">
      <c r="A184" s="125">
        <v>33</v>
      </c>
      <c r="B184" s="762"/>
      <c r="C184" s="758" t="s">
        <v>104</v>
      </c>
      <c r="D184" s="758"/>
      <c r="E184" s="117">
        <v>0</v>
      </c>
      <c r="F184" s="117">
        <v>0</v>
      </c>
      <c r="G184" s="117">
        <f>E184*F184</f>
        <v>0</v>
      </c>
      <c r="H184" s="118">
        <f>E184/E187*100</f>
        <v>0</v>
      </c>
      <c r="I184" s="117">
        <v>0</v>
      </c>
      <c r="J184" s="117">
        <v>0</v>
      </c>
      <c r="K184" s="117">
        <f>I184*J184</f>
        <v>0</v>
      </c>
      <c r="L184" s="118">
        <v>0</v>
      </c>
      <c r="M184" s="117">
        <f t="shared" si="6"/>
        <v>0</v>
      </c>
      <c r="N184" s="117">
        <f t="shared" si="7"/>
        <v>0</v>
      </c>
    </row>
    <row r="185" spans="1:14" ht="12" customHeight="1">
      <c r="A185" s="125">
        <v>34</v>
      </c>
      <c r="B185" s="762"/>
      <c r="C185" s="758" t="s">
        <v>94</v>
      </c>
      <c r="D185" s="758"/>
      <c r="E185" s="117">
        <v>0</v>
      </c>
      <c r="F185" s="117">
        <v>0</v>
      </c>
      <c r="G185" s="117">
        <f>E185*F185</f>
        <v>0</v>
      </c>
      <c r="H185" s="118">
        <f>E185/E187*100</f>
        <v>0</v>
      </c>
      <c r="I185" s="117">
        <v>0</v>
      </c>
      <c r="J185" s="117">
        <v>0</v>
      </c>
      <c r="K185" s="117">
        <f>I185*J185</f>
        <v>0</v>
      </c>
      <c r="L185" s="118">
        <v>0</v>
      </c>
      <c r="M185" s="117">
        <f t="shared" si="6"/>
        <v>0</v>
      </c>
      <c r="N185" s="117">
        <f t="shared" si="7"/>
        <v>0</v>
      </c>
    </row>
    <row r="186" spans="1:14" ht="12" customHeight="1">
      <c r="A186" s="125">
        <v>35</v>
      </c>
      <c r="B186" s="762"/>
      <c r="C186" s="758" t="s">
        <v>105</v>
      </c>
      <c r="D186" s="758"/>
      <c r="E186" s="117">
        <v>7085</v>
      </c>
      <c r="F186" s="117">
        <f>G186/E186</f>
        <v>55.293577981651374</v>
      </c>
      <c r="G186" s="117">
        <v>391755</v>
      </c>
      <c r="H186" s="118">
        <f>E186/E187*100</f>
        <v>63.77137713771377</v>
      </c>
      <c r="I186" s="117">
        <v>0</v>
      </c>
      <c r="J186" s="117">
        <v>0</v>
      </c>
      <c r="K186" s="117">
        <v>0</v>
      </c>
      <c r="L186" s="118">
        <v>0</v>
      </c>
      <c r="M186" s="117">
        <f t="shared" si="6"/>
        <v>7085</v>
      </c>
      <c r="N186" s="117">
        <f t="shared" si="7"/>
        <v>391755</v>
      </c>
    </row>
    <row r="187" spans="1:14" ht="12" customHeight="1">
      <c r="A187" s="125">
        <v>36</v>
      </c>
      <c r="B187" s="762"/>
      <c r="C187" s="764" t="s">
        <v>106</v>
      </c>
      <c r="D187" s="764"/>
      <c r="E187" s="521">
        <f>SUM(E183:E186)</f>
        <v>11110</v>
      </c>
      <c r="F187" s="521">
        <f>G187/E187</f>
        <v>77.96696669666967</v>
      </c>
      <c r="G187" s="521">
        <f>SUM(G183:G186)</f>
        <v>866213</v>
      </c>
      <c r="H187" s="522">
        <v>100</v>
      </c>
      <c r="I187" s="521">
        <f>SUM(I183:I186)</f>
        <v>0</v>
      </c>
      <c r="J187" s="521">
        <v>0</v>
      </c>
      <c r="K187" s="521">
        <f>SUM(K183:K186)</f>
        <v>0</v>
      </c>
      <c r="L187" s="522">
        <v>100</v>
      </c>
      <c r="M187" s="521">
        <f t="shared" si="6"/>
        <v>11110</v>
      </c>
      <c r="N187" s="521">
        <f t="shared" si="7"/>
        <v>866213</v>
      </c>
    </row>
    <row r="188" spans="1:14" ht="12" customHeight="1">
      <c r="A188" s="125">
        <v>37</v>
      </c>
      <c r="B188" s="762"/>
      <c r="C188" s="758" t="s">
        <v>107</v>
      </c>
      <c r="D188" s="758"/>
      <c r="E188" s="117">
        <v>0</v>
      </c>
      <c r="F188" s="117">
        <v>0</v>
      </c>
      <c r="G188" s="117">
        <f>E188*F188</f>
        <v>0</v>
      </c>
      <c r="H188" s="118">
        <v>100</v>
      </c>
      <c r="I188" s="117">
        <v>4708</v>
      </c>
      <c r="J188" s="117">
        <v>34.519966</v>
      </c>
      <c r="K188" s="117">
        <f>I188*J188</f>
        <v>162519.99992799998</v>
      </c>
      <c r="L188" s="118">
        <v>100</v>
      </c>
      <c r="M188" s="117">
        <f t="shared" si="6"/>
        <v>4708</v>
      </c>
      <c r="N188" s="117">
        <f t="shared" si="7"/>
        <v>162519.99992799998</v>
      </c>
    </row>
    <row r="189" spans="1:14" ht="12.75">
      <c r="A189" s="165">
        <v>38</v>
      </c>
      <c r="B189" s="66"/>
      <c r="C189" s="765" t="s">
        <v>15</v>
      </c>
      <c r="D189" s="765"/>
      <c r="E189" s="119">
        <f>E165+E187+E188</f>
        <v>11960</v>
      </c>
      <c r="F189" s="119">
        <f>G189/E189</f>
        <v>81.28302675585284</v>
      </c>
      <c r="G189" s="119">
        <f>G165+G187+G188</f>
        <v>972145</v>
      </c>
      <c r="H189" s="120">
        <v>0</v>
      </c>
      <c r="I189" s="119">
        <f>I165+I187+I188</f>
        <v>4708</v>
      </c>
      <c r="J189" s="119">
        <f>K189/I189</f>
        <v>34.519966</v>
      </c>
      <c r="K189" s="119">
        <f>K165+K187+K188</f>
        <v>162519.99992799998</v>
      </c>
      <c r="L189" s="120">
        <v>0</v>
      </c>
      <c r="M189" s="119">
        <f t="shared" si="6"/>
        <v>16668</v>
      </c>
      <c r="N189" s="119">
        <f t="shared" si="7"/>
        <v>1134664.999928</v>
      </c>
    </row>
    <row r="190" spans="1:14" ht="12.75">
      <c r="A190" s="178"/>
      <c r="B190" s="179"/>
      <c r="C190" s="180"/>
      <c r="D190" s="180"/>
      <c r="E190" s="171"/>
      <c r="F190" s="171"/>
      <c r="G190" s="171"/>
      <c r="H190" s="172"/>
      <c r="I190" s="171"/>
      <c r="J190" s="171"/>
      <c r="K190" s="171"/>
      <c r="L190" s="172"/>
      <c r="M190" s="171"/>
      <c r="N190" s="171"/>
    </row>
    <row r="191" ht="12" customHeight="1"/>
    <row r="192" ht="12" customHeight="1"/>
    <row r="193" ht="12" customHeight="1"/>
    <row r="194" ht="12" customHeight="1"/>
    <row r="195" spans="1:9" ht="12" customHeight="1">
      <c r="A195" s="554" t="s">
        <v>22</v>
      </c>
      <c r="B195" s="554"/>
      <c r="C195" s="554"/>
      <c r="D195" s="554"/>
      <c r="G195" s="538" t="s">
        <v>21</v>
      </c>
      <c r="H195" s="538"/>
      <c r="I195" s="538"/>
    </row>
    <row r="196" spans="1:14" ht="12" customHeight="1">
      <c r="A196" s="538" t="s">
        <v>476</v>
      </c>
      <c r="B196" s="538"/>
      <c r="C196" s="538"/>
      <c r="D196" s="538"/>
      <c r="E196" s="538"/>
      <c r="F196" s="538"/>
      <c r="G196" s="538"/>
      <c r="H196" s="538"/>
      <c r="I196" s="538"/>
      <c r="J196" s="538"/>
      <c r="K196" s="538"/>
      <c r="L196" s="538"/>
      <c r="M196" s="538"/>
      <c r="N196" s="538"/>
    </row>
    <row r="197" spans="2:14" ht="12" customHeight="1">
      <c r="B197" s="766" t="s">
        <v>115</v>
      </c>
      <c r="C197" s="766"/>
      <c r="D197" s="766"/>
      <c r="N197" s="28" t="s">
        <v>114</v>
      </c>
    </row>
    <row r="198" spans="1:14" ht="12.75">
      <c r="A198" s="584" t="s">
        <v>80</v>
      </c>
      <c r="B198" s="755" t="s">
        <v>81</v>
      </c>
      <c r="C198" s="755"/>
      <c r="D198" s="573"/>
      <c r="E198" s="543" t="s">
        <v>86</v>
      </c>
      <c r="F198" s="544"/>
      <c r="G198" s="544"/>
      <c r="H198" s="545"/>
      <c r="I198" s="543" t="s">
        <v>53</v>
      </c>
      <c r="J198" s="544"/>
      <c r="K198" s="544"/>
      <c r="L198" s="545"/>
      <c r="M198" s="543" t="s">
        <v>110</v>
      </c>
      <c r="N198" s="545"/>
    </row>
    <row r="199" spans="1:14" ht="12.75">
      <c r="A199" s="585"/>
      <c r="B199" s="756"/>
      <c r="C199" s="756"/>
      <c r="D199" s="699"/>
      <c r="E199" s="51" t="s">
        <v>82</v>
      </c>
      <c r="F199" s="51" t="s">
        <v>83</v>
      </c>
      <c r="G199" s="51" t="s">
        <v>84</v>
      </c>
      <c r="H199" s="51" t="s">
        <v>111</v>
      </c>
      <c r="I199" s="51" t="s">
        <v>82</v>
      </c>
      <c r="J199" s="51" t="s">
        <v>83</v>
      </c>
      <c r="K199" s="51" t="s">
        <v>84</v>
      </c>
      <c r="L199" s="51" t="s">
        <v>111</v>
      </c>
      <c r="M199" s="51" t="s">
        <v>85</v>
      </c>
      <c r="N199" s="51" t="s">
        <v>84</v>
      </c>
    </row>
    <row r="200" spans="1:14" ht="12" customHeight="1">
      <c r="A200" s="125">
        <v>1</v>
      </c>
      <c r="B200" s="757" t="s">
        <v>109</v>
      </c>
      <c r="C200" s="757" t="s">
        <v>87</v>
      </c>
      <c r="D200" s="1" t="s">
        <v>89</v>
      </c>
      <c r="E200" s="117">
        <f>E7+E56+E104+E152</f>
        <v>7573</v>
      </c>
      <c r="F200" s="117">
        <f>G200/E200</f>
        <v>159</v>
      </c>
      <c r="G200" s="117">
        <f aca="true" t="shared" si="8" ref="G200:G212">G7+G56+G104+G152</f>
        <v>1204107</v>
      </c>
      <c r="H200" s="118">
        <f>E200/E204*100</f>
        <v>41.95614355837738</v>
      </c>
      <c r="I200" s="117">
        <f>I7+I56+I104+I152</f>
        <v>600</v>
      </c>
      <c r="J200" s="117">
        <f aca="true" t="shared" si="9" ref="J200:J207">K200/I200</f>
        <v>159</v>
      </c>
      <c r="K200" s="117">
        <f aca="true" t="shared" si="10" ref="K200:K212">K7+K56+K104+K152</f>
        <v>95400</v>
      </c>
      <c r="L200" s="118">
        <f>I200/I204*100</f>
        <v>19.41119378841799</v>
      </c>
      <c r="M200" s="117">
        <f aca="true" t="shared" si="11" ref="M200:M238">E200+I200</f>
        <v>8173</v>
      </c>
      <c r="N200" s="117">
        <f aca="true" t="shared" si="12" ref="N200:N238">G200+K200</f>
        <v>1299507</v>
      </c>
    </row>
    <row r="201" spans="1:14" ht="12" customHeight="1">
      <c r="A201" s="125">
        <v>2</v>
      </c>
      <c r="B201" s="757"/>
      <c r="C201" s="757"/>
      <c r="D201" s="1" t="s">
        <v>231</v>
      </c>
      <c r="E201" s="117">
        <f>E8+E57+E105+E153</f>
        <v>7016.8</v>
      </c>
      <c r="F201" s="117">
        <f>G201/E201</f>
        <v>132</v>
      </c>
      <c r="G201" s="117">
        <f t="shared" si="8"/>
        <v>926217.6</v>
      </c>
      <c r="H201" s="118">
        <f>E201/E204*100</f>
        <v>38.87466897140135</v>
      </c>
      <c r="I201" s="117">
        <f>I8+I57+I105+I153</f>
        <v>700</v>
      </c>
      <c r="J201" s="117">
        <f t="shared" si="9"/>
        <v>132</v>
      </c>
      <c r="K201" s="117">
        <f t="shared" si="10"/>
        <v>92400</v>
      </c>
      <c r="L201" s="118">
        <f>I201/I204*100</f>
        <v>22.646392753154316</v>
      </c>
      <c r="M201" s="117">
        <f t="shared" si="11"/>
        <v>7716.8</v>
      </c>
      <c r="N201" s="117">
        <f t="shared" si="12"/>
        <v>1018617.6</v>
      </c>
    </row>
    <row r="202" spans="1:14" ht="12" customHeight="1">
      <c r="A202" s="125">
        <v>3</v>
      </c>
      <c r="B202" s="757"/>
      <c r="C202" s="757"/>
      <c r="D202" s="1" t="s">
        <v>90</v>
      </c>
      <c r="E202" s="117">
        <f>E9+E58+E106+E154</f>
        <v>3460</v>
      </c>
      <c r="F202" s="117">
        <f>G202/E202</f>
        <v>115</v>
      </c>
      <c r="G202" s="117">
        <f t="shared" si="8"/>
        <v>397900</v>
      </c>
      <c r="H202" s="118">
        <f>E202/E204*100</f>
        <v>19.169187470221278</v>
      </c>
      <c r="I202" s="117">
        <f>I9+I58+I106+I154</f>
        <v>99</v>
      </c>
      <c r="J202" s="117">
        <f t="shared" si="9"/>
        <v>115</v>
      </c>
      <c r="K202" s="117">
        <f t="shared" si="10"/>
        <v>11385</v>
      </c>
      <c r="L202" s="118">
        <f>I202/I204*100</f>
        <v>3.202846975088968</v>
      </c>
      <c r="M202" s="117">
        <f t="shared" si="11"/>
        <v>3559</v>
      </c>
      <c r="N202" s="117">
        <f t="shared" si="12"/>
        <v>409285</v>
      </c>
    </row>
    <row r="203" spans="1:14" ht="12" customHeight="1">
      <c r="A203" s="125">
        <v>4</v>
      </c>
      <c r="B203" s="757"/>
      <c r="C203" s="757"/>
      <c r="D203" s="1" t="s">
        <v>91</v>
      </c>
      <c r="E203" s="117">
        <f>E10+E59+E107+E155</f>
        <v>0</v>
      </c>
      <c r="F203" s="117">
        <v>0</v>
      </c>
      <c r="G203" s="117">
        <f t="shared" si="8"/>
        <v>0</v>
      </c>
      <c r="H203" s="118">
        <f>E203/E204*100</f>
        <v>0</v>
      </c>
      <c r="I203" s="117">
        <f>I10+I59+I107+I155</f>
        <v>1692</v>
      </c>
      <c r="J203" s="117">
        <f t="shared" si="9"/>
        <v>109</v>
      </c>
      <c r="K203" s="117">
        <f t="shared" si="10"/>
        <v>184428</v>
      </c>
      <c r="L203" s="118">
        <f>I203/I204*100</f>
        <v>54.739566483338734</v>
      </c>
      <c r="M203" s="117">
        <f t="shared" si="11"/>
        <v>1692</v>
      </c>
      <c r="N203" s="117">
        <f t="shared" si="12"/>
        <v>184428</v>
      </c>
    </row>
    <row r="204" spans="1:14" ht="12" customHeight="1">
      <c r="A204" s="125">
        <v>5</v>
      </c>
      <c r="B204" s="757"/>
      <c r="C204" s="757"/>
      <c r="D204" s="9" t="s">
        <v>4</v>
      </c>
      <c r="E204" s="190">
        <f>SUM(E200:E203)</f>
        <v>18049.8</v>
      </c>
      <c r="F204" s="190">
        <f>G204/E204</f>
        <v>140.0693968908243</v>
      </c>
      <c r="G204" s="190">
        <f t="shared" si="8"/>
        <v>2528224.6</v>
      </c>
      <c r="H204" s="191">
        <v>100</v>
      </c>
      <c r="I204" s="190">
        <f>SUM(I200:I203)</f>
        <v>3091</v>
      </c>
      <c r="J204" s="190">
        <f t="shared" si="9"/>
        <v>124.10643804593983</v>
      </c>
      <c r="K204" s="190">
        <f t="shared" si="10"/>
        <v>383613</v>
      </c>
      <c r="L204" s="191">
        <v>100</v>
      </c>
      <c r="M204" s="190">
        <f t="shared" si="11"/>
        <v>21140.8</v>
      </c>
      <c r="N204" s="190">
        <f t="shared" si="12"/>
        <v>2911837.6</v>
      </c>
    </row>
    <row r="205" spans="1:14" ht="12" customHeight="1">
      <c r="A205" s="125">
        <v>6</v>
      </c>
      <c r="B205" s="757"/>
      <c r="C205" s="757" t="s">
        <v>88</v>
      </c>
      <c r="D205" s="1" t="s">
        <v>89</v>
      </c>
      <c r="E205" s="117">
        <f>E12+E61+E109+E157</f>
        <v>2076</v>
      </c>
      <c r="F205" s="117">
        <f>G205/E205</f>
        <v>144.501387283237</v>
      </c>
      <c r="G205" s="117">
        <f t="shared" si="8"/>
        <v>299984.88</v>
      </c>
      <c r="H205" s="118">
        <f>E205/E209*100</f>
        <v>26.235308985214207</v>
      </c>
      <c r="I205" s="117">
        <f>I12+I61+I109+I157</f>
        <v>123</v>
      </c>
      <c r="J205" s="189">
        <f t="shared" si="9"/>
        <v>146</v>
      </c>
      <c r="K205" s="117">
        <f t="shared" si="10"/>
        <v>17958</v>
      </c>
      <c r="L205" s="118">
        <f>I205/I209*100</f>
        <v>17.93002915451895</v>
      </c>
      <c r="M205" s="117">
        <f t="shared" si="11"/>
        <v>2199</v>
      </c>
      <c r="N205" s="117">
        <f t="shared" si="12"/>
        <v>317942.88</v>
      </c>
    </row>
    <row r="206" spans="1:14" ht="12" customHeight="1">
      <c r="A206" s="125">
        <v>7</v>
      </c>
      <c r="B206" s="757"/>
      <c r="C206" s="757"/>
      <c r="D206" s="1" t="s">
        <v>231</v>
      </c>
      <c r="E206" s="117">
        <f>E13+E62+E110+E158</f>
        <v>2940</v>
      </c>
      <c r="F206" s="117">
        <f>G206/E206</f>
        <v>119.52049999999998</v>
      </c>
      <c r="G206" s="117">
        <f t="shared" si="8"/>
        <v>351390.26999999996</v>
      </c>
      <c r="H206" s="118">
        <f>E206/E209*100</f>
        <v>37.154050296979655</v>
      </c>
      <c r="I206" s="117">
        <f>I13+I62+I110+I158</f>
        <v>58</v>
      </c>
      <c r="J206" s="189">
        <f t="shared" si="9"/>
        <v>119</v>
      </c>
      <c r="K206" s="117">
        <f t="shared" si="10"/>
        <v>6902</v>
      </c>
      <c r="L206" s="118">
        <f>I206/I209*100</f>
        <v>8.454810495626822</v>
      </c>
      <c r="M206" s="117">
        <f t="shared" si="11"/>
        <v>2998</v>
      </c>
      <c r="N206" s="117">
        <f t="shared" si="12"/>
        <v>358292.26999999996</v>
      </c>
    </row>
    <row r="207" spans="1:14" ht="12" customHeight="1">
      <c r="A207" s="125">
        <v>9</v>
      </c>
      <c r="B207" s="757"/>
      <c r="C207" s="757"/>
      <c r="D207" s="1" t="s">
        <v>90</v>
      </c>
      <c r="E207" s="117">
        <f>E14+E63+E111+E159</f>
        <v>2897</v>
      </c>
      <c r="F207" s="117">
        <f>G207/E207</f>
        <v>89</v>
      </c>
      <c r="G207" s="117">
        <f t="shared" si="8"/>
        <v>257833</v>
      </c>
      <c r="H207" s="118">
        <f>E207/E209*100</f>
        <v>36.61064071780614</v>
      </c>
      <c r="I207" s="117">
        <f>I14+I63+I111+I159</f>
        <v>239</v>
      </c>
      <c r="J207" s="189">
        <f t="shared" si="9"/>
        <v>89</v>
      </c>
      <c r="K207" s="117">
        <f t="shared" si="10"/>
        <v>21271</v>
      </c>
      <c r="L207" s="118">
        <f>I207/I209*100</f>
        <v>34.839650145772595</v>
      </c>
      <c r="M207" s="117">
        <f t="shared" si="11"/>
        <v>3136</v>
      </c>
      <c r="N207" s="117">
        <f t="shared" si="12"/>
        <v>279104</v>
      </c>
    </row>
    <row r="208" spans="1:14" ht="12" customHeight="1">
      <c r="A208" s="125">
        <v>11</v>
      </c>
      <c r="B208" s="757"/>
      <c r="C208" s="757"/>
      <c r="D208" s="1" t="s">
        <v>91</v>
      </c>
      <c r="E208" s="117">
        <f>E15+E64+E112+E160</f>
        <v>0</v>
      </c>
      <c r="F208" s="117">
        <v>0</v>
      </c>
      <c r="G208" s="117">
        <f t="shared" si="8"/>
        <v>0</v>
      </c>
      <c r="H208" s="118">
        <f>E208/E209*100</f>
        <v>0</v>
      </c>
      <c r="I208" s="117">
        <f>I15+I64+I112+I160</f>
        <v>266</v>
      </c>
      <c r="J208" s="117">
        <f aca="true" t="shared" si="13" ref="J208:J214">K208/I208</f>
        <v>107</v>
      </c>
      <c r="K208" s="117">
        <f t="shared" si="10"/>
        <v>28462</v>
      </c>
      <c r="L208" s="118">
        <f>I208/I209*100</f>
        <v>38.775510204081634</v>
      </c>
      <c r="M208" s="117">
        <f t="shared" si="11"/>
        <v>266</v>
      </c>
      <c r="N208" s="117">
        <f t="shared" si="12"/>
        <v>28462</v>
      </c>
    </row>
    <row r="209" spans="1:14" ht="12" customHeight="1">
      <c r="A209" s="125">
        <v>12</v>
      </c>
      <c r="B209" s="757"/>
      <c r="C209" s="757"/>
      <c r="D209" s="9" t="s">
        <v>4</v>
      </c>
      <c r="E209" s="190">
        <f>SUM(E205:E208)</f>
        <v>7913</v>
      </c>
      <c r="F209" s="190">
        <f>G209/E209</f>
        <v>114.90056236572727</v>
      </c>
      <c r="G209" s="190">
        <f t="shared" si="8"/>
        <v>909208.1499999999</v>
      </c>
      <c r="H209" s="191">
        <v>100</v>
      </c>
      <c r="I209" s="190">
        <f>SUM(I205:I208)</f>
        <v>686</v>
      </c>
      <c r="J209" s="190">
        <f t="shared" si="13"/>
        <v>108.73615160349854</v>
      </c>
      <c r="K209" s="190">
        <f t="shared" si="10"/>
        <v>74593</v>
      </c>
      <c r="L209" s="191">
        <v>100</v>
      </c>
      <c r="M209" s="190">
        <f t="shared" si="11"/>
        <v>8599</v>
      </c>
      <c r="N209" s="190">
        <f t="shared" si="12"/>
        <v>983801.1499999999</v>
      </c>
    </row>
    <row r="210" spans="1:14" ht="12" customHeight="1">
      <c r="A210" s="125">
        <v>13</v>
      </c>
      <c r="B210" s="757"/>
      <c r="C210" s="652" t="s">
        <v>92</v>
      </c>
      <c r="D210" s="652"/>
      <c r="E210" s="190">
        <f>E204+E209</f>
        <v>25962.8</v>
      </c>
      <c r="F210" s="190">
        <f>G210/E210</f>
        <v>132.39838345632984</v>
      </c>
      <c r="G210" s="190">
        <f t="shared" si="8"/>
        <v>3437432.75</v>
      </c>
      <c r="H210" s="191">
        <f>E210/E214*100</f>
        <v>72.7477527963955</v>
      </c>
      <c r="I210" s="190">
        <f>I204+I209</f>
        <v>3777</v>
      </c>
      <c r="J210" s="190">
        <f t="shared" si="13"/>
        <v>121.31480010590415</v>
      </c>
      <c r="K210" s="190">
        <f t="shared" si="10"/>
        <v>458206</v>
      </c>
      <c r="L210" s="191">
        <f>I210/I214*100</f>
        <v>38.40756558877364</v>
      </c>
      <c r="M210" s="190">
        <f t="shared" si="11"/>
        <v>29739.8</v>
      </c>
      <c r="N210" s="190">
        <f t="shared" si="12"/>
        <v>3895638.75</v>
      </c>
    </row>
    <row r="211" spans="1:14" ht="12" customHeight="1">
      <c r="A211" s="125">
        <v>14</v>
      </c>
      <c r="B211" s="757"/>
      <c r="C211" s="758" t="s">
        <v>93</v>
      </c>
      <c r="D211" s="758"/>
      <c r="E211" s="117">
        <f>E18+E67+E115+E163</f>
        <v>4542</v>
      </c>
      <c r="F211" s="117">
        <f>G211/E211</f>
        <v>72</v>
      </c>
      <c r="G211" s="117">
        <f t="shared" si="8"/>
        <v>327024</v>
      </c>
      <c r="H211" s="118">
        <f>E211/E214*100</f>
        <v>12.726681760104007</v>
      </c>
      <c r="I211" s="117">
        <f>I18+I67+I115+I163</f>
        <v>1572</v>
      </c>
      <c r="J211" s="117">
        <f t="shared" si="13"/>
        <v>72</v>
      </c>
      <c r="K211" s="117">
        <f t="shared" si="10"/>
        <v>113184</v>
      </c>
      <c r="L211" s="118">
        <f>I211/I214*100</f>
        <v>15.985356924954242</v>
      </c>
      <c r="M211" s="117">
        <f t="shared" si="11"/>
        <v>6114</v>
      </c>
      <c r="N211" s="117">
        <f t="shared" si="12"/>
        <v>440208</v>
      </c>
    </row>
    <row r="212" spans="1:14" ht="12" customHeight="1">
      <c r="A212" s="125">
        <v>16</v>
      </c>
      <c r="B212" s="757"/>
      <c r="C212" s="758" t="s">
        <v>94</v>
      </c>
      <c r="D212" s="758"/>
      <c r="E212" s="117">
        <f>E19+E68+E116+E164</f>
        <v>5184</v>
      </c>
      <c r="F212" s="117">
        <f>G212/E212</f>
        <v>57</v>
      </c>
      <c r="G212" s="117">
        <f t="shared" si="8"/>
        <v>295488</v>
      </c>
      <c r="H212" s="118">
        <f>E212/E214*100</f>
        <v>14.52556544350048</v>
      </c>
      <c r="I212" s="117">
        <f>I19+I68+I116+I164</f>
        <v>4485</v>
      </c>
      <c r="J212" s="117">
        <f t="shared" si="13"/>
        <v>57</v>
      </c>
      <c r="K212" s="117">
        <f t="shared" si="10"/>
        <v>255645</v>
      </c>
      <c r="L212" s="118">
        <f>I212/I214*100</f>
        <v>45.60707748627212</v>
      </c>
      <c r="M212" s="117">
        <f t="shared" si="11"/>
        <v>9669</v>
      </c>
      <c r="N212" s="117">
        <f t="shared" si="12"/>
        <v>551133</v>
      </c>
    </row>
    <row r="213" spans="1:14" ht="12" customHeight="1">
      <c r="A213" s="125">
        <v>18</v>
      </c>
      <c r="B213" s="757"/>
      <c r="C213" s="759" t="s">
        <v>274</v>
      </c>
      <c r="D213" s="760"/>
      <c r="E213" s="117">
        <f>E20</f>
        <v>0</v>
      </c>
      <c r="F213" s="117">
        <v>0</v>
      </c>
      <c r="G213" s="117">
        <f>G20</f>
        <v>0</v>
      </c>
      <c r="H213" s="118">
        <f>E213/E214*100</f>
        <v>0</v>
      </c>
      <c r="I213" s="117">
        <f>I20</f>
        <v>0</v>
      </c>
      <c r="J213" s="117">
        <v>0</v>
      </c>
      <c r="K213" s="117">
        <f>K20</f>
        <v>0</v>
      </c>
      <c r="L213" s="118">
        <f>I213/I214*100</f>
        <v>0</v>
      </c>
      <c r="M213" s="117">
        <f t="shared" si="11"/>
        <v>0</v>
      </c>
      <c r="N213" s="117">
        <f t="shared" si="12"/>
        <v>0</v>
      </c>
    </row>
    <row r="214" spans="1:14" ht="12" customHeight="1">
      <c r="A214" s="125">
        <v>19</v>
      </c>
      <c r="B214" s="757"/>
      <c r="C214" s="764" t="s">
        <v>95</v>
      </c>
      <c r="D214" s="764"/>
      <c r="E214" s="521">
        <f>SUM(E210:E213)</f>
        <v>35688.8</v>
      </c>
      <c r="F214" s="521">
        <f aca="true" t="shared" si="14" ref="F214:F220">G214/E214</f>
        <v>113.75963187330478</v>
      </c>
      <c r="G214" s="521">
        <f aca="true" t="shared" si="15" ref="G214:G234">G21+G69+G117+G165</f>
        <v>4059944.75</v>
      </c>
      <c r="H214" s="522">
        <v>100</v>
      </c>
      <c r="I214" s="521">
        <f>SUM(I210:I213)</f>
        <v>9834</v>
      </c>
      <c r="J214" s="521">
        <f t="shared" si="13"/>
        <v>84.09955257270694</v>
      </c>
      <c r="K214" s="521">
        <f aca="true" t="shared" si="16" ref="K214:K238">K21+K69+K117+K165</f>
        <v>827035</v>
      </c>
      <c r="L214" s="522">
        <v>100</v>
      </c>
      <c r="M214" s="521">
        <f t="shared" si="11"/>
        <v>45522.8</v>
      </c>
      <c r="N214" s="521">
        <f t="shared" si="12"/>
        <v>4886979.75</v>
      </c>
    </row>
    <row r="215" spans="1:14" ht="12" customHeight="1">
      <c r="A215" s="125">
        <v>20</v>
      </c>
      <c r="B215" s="761" t="s">
        <v>108</v>
      </c>
      <c r="C215" s="761" t="s">
        <v>47</v>
      </c>
      <c r="D215" s="1" t="s">
        <v>96</v>
      </c>
      <c r="E215" s="117">
        <f>E22+E70+E118+E166</f>
        <v>487</v>
      </c>
      <c r="F215" s="117">
        <f t="shared" si="14"/>
        <v>312.5605749486653</v>
      </c>
      <c r="G215" s="117">
        <f t="shared" si="15"/>
        <v>152217</v>
      </c>
      <c r="H215" s="118">
        <f>E215/E220*100</f>
        <v>1.111618351974435</v>
      </c>
      <c r="I215" s="117">
        <f>I22+I70+I118+I166</f>
        <v>0</v>
      </c>
      <c r="J215" s="117">
        <v>0</v>
      </c>
      <c r="K215" s="117">
        <f t="shared" si="16"/>
        <v>0</v>
      </c>
      <c r="L215" s="118">
        <f>I215/I220*100</f>
        <v>0</v>
      </c>
      <c r="M215" s="117">
        <f t="shared" si="11"/>
        <v>487</v>
      </c>
      <c r="N215" s="117">
        <f t="shared" si="12"/>
        <v>152217</v>
      </c>
    </row>
    <row r="216" spans="1:14" ht="12" customHeight="1">
      <c r="A216" s="125">
        <v>21</v>
      </c>
      <c r="B216" s="762"/>
      <c r="C216" s="762"/>
      <c r="D216" s="1" t="s">
        <v>97</v>
      </c>
      <c r="E216" s="117">
        <f>E23+E71+E119+E167</f>
        <v>728</v>
      </c>
      <c r="F216" s="117">
        <f t="shared" si="14"/>
        <v>236</v>
      </c>
      <c r="G216" s="117">
        <f t="shared" si="15"/>
        <v>171808</v>
      </c>
      <c r="H216" s="118">
        <f>E216/E220*100</f>
        <v>1.661721068249258</v>
      </c>
      <c r="I216" s="117">
        <f>I23+I71+I119+I167</f>
        <v>0</v>
      </c>
      <c r="J216" s="117">
        <v>0</v>
      </c>
      <c r="K216" s="117">
        <f t="shared" si="16"/>
        <v>0</v>
      </c>
      <c r="L216" s="118">
        <f>I216/I220*100</f>
        <v>0</v>
      </c>
      <c r="M216" s="117">
        <f t="shared" si="11"/>
        <v>728</v>
      </c>
      <c r="N216" s="117">
        <f t="shared" si="12"/>
        <v>171808</v>
      </c>
    </row>
    <row r="217" spans="1:14" ht="12" customHeight="1">
      <c r="A217" s="125">
        <v>22</v>
      </c>
      <c r="B217" s="762"/>
      <c r="C217" s="762"/>
      <c r="D217" s="1" t="s">
        <v>98</v>
      </c>
      <c r="E217" s="117">
        <f>E24+E72+E120+E168</f>
        <v>9567</v>
      </c>
      <c r="F217" s="117">
        <f t="shared" si="14"/>
        <v>138</v>
      </c>
      <c r="G217" s="117">
        <f t="shared" si="15"/>
        <v>1320246</v>
      </c>
      <c r="H217" s="118">
        <f>E217/E220*100</f>
        <v>21.837480027391006</v>
      </c>
      <c r="I217" s="117">
        <f>I24+I72+I120+I168</f>
        <v>560</v>
      </c>
      <c r="J217" s="117">
        <f>K217/I217</f>
        <v>138</v>
      </c>
      <c r="K217" s="117">
        <f t="shared" si="16"/>
        <v>77280</v>
      </c>
      <c r="L217" s="118">
        <f>I217/I220*100</f>
        <v>21.892103205629397</v>
      </c>
      <c r="M217" s="117">
        <f t="shared" si="11"/>
        <v>10127</v>
      </c>
      <c r="N217" s="117">
        <f t="shared" si="12"/>
        <v>1397526</v>
      </c>
    </row>
    <row r="218" spans="1:14" ht="12" customHeight="1">
      <c r="A218" s="125">
        <v>23</v>
      </c>
      <c r="B218" s="762"/>
      <c r="C218" s="762"/>
      <c r="D218" s="1" t="s">
        <v>99</v>
      </c>
      <c r="E218" s="117">
        <f>E25+E73+E121+E169</f>
        <v>14872</v>
      </c>
      <c r="F218" s="117">
        <f t="shared" si="14"/>
        <v>114</v>
      </c>
      <c r="G218" s="117">
        <f t="shared" si="15"/>
        <v>1695408</v>
      </c>
      <c r="H218" s="118">
        <f>E218/E220*100</f>
        <v>33.946587537091986</v>
      </c>
      <c r="I218" s="117">
        <f>I25+I73+I121+I169</f>
        <v>762</v>
      </c>
      <c r="J218" s="117">
        <f>K218/I218</f>
        <v>114</v>
      </c>
      <c r="K218" s="117">
        <f t="shared" si="16"/>
        <v>86868</v>
      </c>
      <c r="L218" s="118">
        <f>I218/I220*100</f>
        <v>29.78889757623143</v>
      </c>
      <c r="M218" s="117">
        <f t="shared" si="11"/>
        <v>15634</v>
      </c>
      <c r="N218" s="117">
        <f t="shared" si="12"/>
        <v>1782276</v>
      </c>
    </row>
    <row r="219" spans="1:14" ht="12" customHeight="1">
      <c r="A219" s="125">
        <v>24</v>
      </c>
      <c r="B219" s="762"/>
      <c r="C219" s="762"/>
      <c r="D219" s="1" t="s">
        <v>100</v>
      </c>
      <c r="E219" s="117">
        <f>E26+E74+E122+E170</f>
        <v>18156</v>
      </c>
      <c r="F219" s="117">
        <f t="shared" si="14"/>
        <v>92</v>
      </c>
      <c r="G219" s="117">
        <f t="shared" si="15"/>
        <v>1670352</v>
      </c>
      <c r="H219" s="118">
        <f>E219/E220*100</f>
        <v>41.44259301529331</v>
      </c>
      <c r="I219" s="117">
        <f>I26+I74+I122+I170</f>
        <v>1236</v>
      </c>
      <c r="J219" s="117">
        <f>K219/I219</f>
        <v>92</v>
      </c>
      <c r="K219" s="117">
        <f t="shared" si="16"/>
        <v>113712</v>
      </c>
      <c r="L219" s="118">
        <f>I219/I220*100</f>
        <v>48.31899921813917</v>
      </c>
      <c r="M219" s="117">
        <f t="shared" si="11"/>
        <v>19392</v>
      </c>
      <c r="N219" s="117">
        <f t="shared" si="12"/>
        <v>1784064</v>
      </c>
    </row>
    <row r="220" spans="1:14" ht="12" customHeight="1">
      <c r="A220" s="125">
        <v>25</v>
      </c>
      <c r="B220" s="762"/>
      <c r="C220" s="763"/>
      <c r="D220" s="9" t="s">
        <v>4</v>
      </c>
      <c r="E220" s="190">
        <f>SUM(E215:E219)</f>
        <v>43810</v>
      </c>
      <c r="F220" s="190">
        <f t="shared" si="14"/>
        <v>114.35816023738873</v>
      </c>
      <c r="G220" s="190">
        <f t="shared" si="15"/>
        <v>5010031</v>
      </c>
      <c r="H220" s="191">
        <v>100</v>
      </c>
      <c r="I220" s="190">
        <f>SUM(I215:I219)</f>
        <v>2558</v>
      </c>
      <c r="J220" s="190">
        <f>K220/I220</f>
        <v>108.62392494136044</v>
      </c>
      <c r="K220" s="190">
        <f t="shared" si="16"/>
        <v>277860</v>
      </c>
      <c r="L220" s="191">
        <v>100</v>
      </c>
      <c r="M220" s="190">
        <f t="shared" si="11"/>
        <v>46368</v>
      </c>
      <c r="N220" s="190">
        <f t="shared" si="12"/>
        <v>5287891</v>
      </c>
    </row>
    <row r="221" spans="1:14" ht="12" customHeight="1">
      <c r="A221" s="125">
        <v>26</v>
      </c>
      <c r="B221" s="762"/>
      <c r="C221" s="761" t="s">
        <v>48</v>
      </c>
      <c r="D221" s="1" t="s">
        <v>96</v>
      </c>
      <c r="E221" s="117">
        <f>E28+E76+E124+E172</f>
        <v>126</v>
      </c>
      <c r="F221" s="117">
        <f>G221/E221</f>
        <v>358</v>
      </c>
      <c r="G221" s="117">
        <f t="shared" si="15"/>
        <v>45108</v>
      </c>
      <c r="H221" s="118">
        <f>E221/E225*100</f>
        <v>2.42914979757085</v>
      </c>
      <c r="I221" s="117">
        <f>I28+I76+I124+I172</f>
        <v>0</v>
      </c>
      <c r="J221" s="117">
        <v>0</v>
      </c>
      <c r="K221" s="117">
        <f t="shared" si="16"/>
        <v>0</v>
      </c>
      <c r="L221" s="118">
        <v>0</v>
      </c>
      <c r="M221" s="117">
        <f t="shared" si="11"/>
        <v>126</v>
      </c>
      <c r="N221" s="117">
        <f t="shared" si="12"/>
        <v>45108</v>
      </c>
    </row>
    <row r="222" spans="1:14" ht="12" customHeight="1">
      <c r="A222" s="125">
        <v>27</v>
      </c>
      <c r="B222" s="762"/>
      <c r="C222" s="762"/>
      <c r="D222" s="1" t="s">
        <v>98</v>
      </c>
      <c r="E222" s="117">
        <f>E29+E77+E125+E173</f>
        <v>801</v>
      </c>
      <c r="F222" s="117">
        <f>G222/E222</f>
        <v>297</v>
      </c>
      <c r="G222" s="121">
        <f t="shared" si="15"/>
        <v>237897</v>
      </c>
      <c r="H222" s="118">
        <f>E222/E225*100</f>
        <v>15.442452284557548</v>
      </c>
      <c r="I222" s="117">
        <f>I29+I77+I125+I173</f>
        <v>28</v>
      </c>
      <c r="J222" s="117">
        <f>K222/I222</f>
        <v>297</v>
      </c>
      <c r="K222" s="117">
        <f t="shared" si="16"/>
        <v>8316</v>
      </c>
      <c r="L222" s="118">
        <f>I222/I225*100</f>
        <v>7.7994428969359335</v>
      </c>
      <c r="M222" s="117">
        <f t="shared" si="11"/>
        <v>829</v>
      </c>
      <c r="N222" s="117">
        <f t="shared" si="12"/>
        <v>246213</v>
      </c>
    </row>
    <row r="223" spans="1:14" ht="12" customHeight="1">
      <c r="A223" s="125">
        <v>28</v>
      </c>
      <c r="B223" s="762"/>
      <c r="C223" s="762"/>
      <c r="D223" s="1" t="s">
        <v>99</v>
      </c>
      <c r="E223" s="117">
        <f>E30+E78+E126+E174</f>
        <v>1536</v>
      </c>
      <c r="F223" s="117">
        <f>G223/E223</f>
        <v>228</v>
      </c>
      <c r="G223" s="121">
        <f t="shared" si="15"/>
        <v>350208</v>
      </c>
      <c r="H223" s="118">
        <f>E223/E225*100</f>
        <v>29.612492770387504</v>
      </c>
      <c r="I223" s="117">
        <f>I30+I78+I126+I174</f>
        <v>72</v>
      </c>
      <c r="J223" s="117">
        <f>K223/I223</f>
        <v>228</v>
      </c>
      <c r="K223" s="117">
        <f t="shared" si="16"/>
        <v>16416</v>
      </c>
      <c r="L223" s="118">
        <f>I223/I225*100</f>
        <v>20.055710306406684</v>
      </c>
      <c r="M223" s="117">
        <f t="shared" si="11"/>
        <v>1608</v>
      </c>
      <c r="N223" s="117">
        <f t="shared" si="12"/>
        <v>366624</v>
      </c>
    </row>
    <row r="224" spans="1:14" ht="12" customHeight="1">
      <c r="A224" s="125">
        <v>29</v>
      </c>
      <c r="B224" s="762"/>
      <c r="C224" s="762"/>
      <c r="D224" s="1" t="s">
        <v>100</v>
      </c>
      <c r="E224" s="117">
        <f>E31+E79+E127+E175</f>
        <v>2724</v>
      </c>
      <c r="F224" s="117">
        <f>G224/E224</f>
        <v>179</v>
      </c>
      <c r="G224" s="121">
        <f t="shared" si="15"/>
        <v>487596</v>
      </c>
      <c r="H224" s="118">
        <f>E224/E225*100</f>
        <v>52.5159051474841</v>
      </c>
      <c r="I224" s="117">
        <f>I31+I79+I127+I175</f>
        <v>259</v>
      </c>
      <c r="J224" s="117">
        <f>K224/I224</f>
        <v>179</v>
      </c>
      <c r="K224" s="117">
        <f t="shared" si="16"/>
        <v>46361</v>
      </c>
      <c r="L224" s="118">
        <f>I224/I225*100</f>
        <v>72.14484679665738</v>
      </c>
      <c r="M224" s="117">
        <f t="shared" si="11"/>
        <v>2983</v>
      </c>
      <c r="N224" s="117">
        <f t="shared" si="12"/>
        <v>533957</v>
      </c>
    </row>
    <row r="225" spans="1:14" ht="12" customHeight="1">
      <c r="A225" s="125">
        <v>30</v>
      </c>
      <c r="B225" s="762"/>
      <c r="C225" s="763"/>
      <c r="D225" s="9" t="s">
        <v>4</v>
      </c>
      <c r="E225" s="190">
        <f>SUM(E221:E224)</f>
        <v>5187</v>
      </c>
      <c r="F225" s="190">
        <f>G225/E225</f>
        <v>216.0803932909196</v>
      </c>
      <c r="G225" s="190">
        <f t="shared" si="15"/>
        <v>1120809</v>
      </c>
      <c r="H225" s="191">
        <v>100</v>
      </c>
      <c r="I225" s="190">
        <f>SUM(I221:I224)</f>
        <v>359</v>
      </c>
      <c r="J225" s="190">
        <f>K225/I225</f>
        <v>198.0306406685237</v>
      </c>
      <c r="K225" s="190">
        <f t="shared" si="16"/>
        <v>71093</v>
      </c>
      <c r="L225" s="191">
        <v>100</v>
      </c>
      <c r="M225" s="190">
        <f t="shared" si="11"/>
        <v>5546</v>
      </c>
      <c r="N225" s="190">
        <f t="shared" si="12"/>
        <v>1191902</v>
      </c>
    </row>
    <row r="226" spans="1:14" ht="12" customHeight="1">
      <c r="A226" s="125">
        <v>31</v>
      </c>
      <c r="B226" s="762"/>
      <c r="C226" s="761" t="s">
        <v>101</v>
      </c>
      <c r="D226" s="1" t="s">
        <v>96</v>
      </c>
      <c r="E226" s="117">
        <f>E33+E81+E129+E177</f>
        <v>0</v>
      </c>
      <c r="F226" s="117">
        <v>0</v>
      </c>
      <c r="G226" s="117">
        <f t="shared" si="15"/>
        <v>0</v>
      </c>
      <c r="H226" s="118">
        <f>E226/E230*100</f>
        <v>0</v>
      </c>
      <c r="I226" s="117">
        <f>I33+I81+I129+I177</f>
        <v>0</v>
      </c>
      <c r="J226" s="117">
        <v>0</v>
      </c>
      <c r="K226" s="117">
        <f t="shared" si="16"/>
        <v>0</v>
      </c>
      <c r="L226" s="118">
        <v>0</v>
      </c>
      <c r="M226" s="117">
        <f t="shared" si="11"/>
        <v>0</v>
      </c>
      <c r="N226" s="117">
        <f t="shared" si="12"/>
        <v>0</v>
      </c>
    </row>
    <row r="227" spans="1:14" ht="12" customHeight="1">
      <c r="A227" s="125">
        <v>32</v>
      </c>
      <c r="B227" s="762"/>
      <c r="C227" s="762"/>
      <c r="D227" s="1" t="s">
        <v>97</v>
      </c>
      <c r="E227" s="117">
        <f>E34+E82+E130+E178</f>
        <v>0</v>
      </c>
      <c r="F227" s="117">
        <v>0</v>
      </c>
      <c r="G227" s="117">
        <f t="shared" si="15"/>
        <v>0</v>
      </c>
      <c r="H227" s="118">
        <f>E227/E230*100</f>
        <v>0</v>
      </c>
      <c r="I227" s="117">
        <f>I34+I82+I130+I178</f>
        <v>0</v>
      </c>
      <c r="J227" s="117">
        <v>0</v>
      </c>
      <c r="K227" s="117">
        <f t="shared" si="16"/>
        <v>0</v>
      </c>
      <c r="L227" s="118">
        <v>0</v>
      </c>
      <c r="M227" s="117">
        <f t="shared" si="11"/>
        <v>0</v>
      </c>
      <c r="N227" s="117">
        <f t="shared" si="12"/>
        <v>0</v>
      </c>
    </row>
    <row r="228" spans="1:14" ht="12" customHeight="1">
      <c r="A228" s="125">
        <v>33</v>
      </c>
      <c r="B228" s="762"/>
      <c r="C228" s="762"/>
      <c r="D228" s="1" t="s">
        <v>98</v>
      </c>
      <c r="E228" s="117">
        <f>E35+E83+E131+E179</f>
        <v>95</v>
      </c>
      <c r="F228" s="117">
        <f aca="true" t="shared" si="17" ref="F228:F236">G228/E228</f>
        <v>204</v>
      </c>
      <c r="G228" s="117">
        <f t="shared" si="15"/>
        <v>19380</v>
      </c>
      <c r="H228" s="118">
        <f>E228/E230*100</f>
        <v>26.31578947368421</v>
      </c>
      <c r="I228" s="117">
        <f>I35+I83+I131+I179</f>
        <v>0</v>
      </c>
      <c r="J228" s="117">
        <v>0</v>
      </c>
      <c r="K228" s="117">
        <f t="shared" si="16"/>
        <v>0</v>
      </c>
      <c r="L228" s="118">
        <v>0</v>
      </c>
      <c r="M228" s="117">
        <f t="shared" si="11"/>
        <v>95</v>
      </c>
      <c r="N228" s="117">
        <f t="shared" si="12"/>
        <v>19380</v>
      </c>
    </row>
    <row r="229" spans="1:14" ht="12" customHeight="1">
      <c r="A229" s="125">
        <v>34</v>
      </c>
      <c r="B229" s="762"/>
      <c r="C229" s="762"/>
      <c r="D229" s="1" t="s">
        <v>99</v>
      </c>
      <c r="E229" s="117">
        <f>E36+E84+E132+E180</f>
        <v>266</v>
      </c>
      <c r="F229" s="117">
        <f t="shared" si="17"/>
        <v>170</v>
      </c>
      <c r="G229" s="117">
        <f t="shared" si="15"/>
        <v>45220</v>
      </c>
      <c r="H229" s="118">
        <f>E229/E230*100</f>
        <v>73.68421052631578</v>
      </c>
      <c r="I229" s="117">
        <f>I36+I84+I132+I180</f>
        <v>0</v>
      </c>
      <c r="J229" s="117">
        <v>0</v>
      </c>
      <c r="K229" s="117">
        <f t="shared" si="16"/>
        <v>0</v>
      </c>
      <c r="L229" s="118">
        <v>0</v>
      </c>
      <c r="M229" s="117">
        <f t="shared" si="11"/>
        <v>266</v>
      </c>
      <c r="N229" s="117">
        <f t="shared" si="12"/>
        <v>45220</v>
      </c>
    </row>
    <row r="230" spans="1:14" ht="12" customHeight="1">
      <c r="A230" s="125">
        <v>35</v>
      </c>
      <c r="B230" s="762"/>
      <c r="C230" s="763"/>
      <c r="D230" s="9" t="s">
        <v>4</v>
      </c>
      <c r="E230" s="190">
        <f>SUM(E226:E229)</f>
        <v>361</v>
      </c>
      <c r="F230" s="190">
        <f t="shared" si="17"/>
        <v>178.94736842105263</v>
      </c>
      <c r="G230" s="190">
        <f t="shared" si="15"/>
        <v>64600</v>
      </c>
      <c r="H230" s="191">
        <v>100</v>
      </c>
      <c r="I230" s="190">
        <f>SUM(I226:I229)</f>
        <v>0</v>
      </c>
      <c r="J230" s="190">
        <v>0</v>
      </c>
      <c r="K230" s="190">
        <f t="shared" si="16"/>
        <v>0</v>
      </c>
      <c r="L230" s="191">
        <v>100</v>
      </c>
      <c r="M230" s="190">
        <f t="shared" si="11"/>
        <v>361</v>
      </c>
      <c r="N230" s="190">
        <f t="shared" si="12"/>
        <v>64600</v>
      </c>
    </row>
    <row r="231" spans="1:14" ht="12" customHeight="1">
      <c r="A231" s="125">
        <v>36</v>
      </c>
      <c r="B231" s="762"/>
      <c r="C231" s="758" t="s">
        <v>102</v>
      </c>
      <c r="D231" s="758"/>
      <c r="E231" s="117">
        <f>E38+E86+E134+E182</f>
        <v>1021</v>
      </c>
      <c r="F231" s="117">
        <f t="shared" si="17"/>
        <v>80.91772771792361</v>
      </c>
      <c r="G231" s="117">
        <f t="shared" si="15"/>
        <v>82617</v>
      </c>
      <c r="H231" s="118">
        <v>100</v>
      </c>
      <c r="I231" s="117">
        <f>I38+I86+I134+I182</f>
        <v>0</v>
      </c>
      <c r="J231" s="117">
        <v>0</v>
      </c>
      <c r="K231" s="117">
        <f t="shared" si="16"/>
        <v>0</v>
      </c>
      <c r="L231" s="118">
        <v>100</v>
      </c>
      <c r="M231" s="117">
        <f t="shared" si="11"/>
        <v>1021</v>
      </c>
      <c r="N231" s="117">
        <f t="shared" si="12"/>
        <v>82617</v>
      </c>
    </row>
    <row r="232" spans="1:14" ht="12" customHeight="1">
      <c r="A232" s="125">
        <v>37</v>
      </c>
      <c r="B232" s="762"/>
      <c r="C232" s="652" t="s">
        <v>103</v>
      </c>
      <c r="D232" s="652"/>
      <c r="E232" s="190">
        <f>E220+E225+E230+E231</f>
        <v>50379</v>
      </c>
      <c r="F232" s="190">
        <f t="shared" si="17"/>
        <v>124.61654657694675</v>
      </c>
      <c r="G232" s="190">
        <f t="shared" si="15"/>
        <v>6278057</v>
      </c>
      <c r="H232" s="191">
        <f>E232/E236*100</f>
        <v>44.084214947628176</v>
      </c>
      <c r="I232" s="190">
        <f>I220+I225+I230+I231</f>
        <v>2917</v>
      </c>
      <c r="J232" s="190">
        <f aca="true" t="shared" si="18" ref="J232:J238">K232/I232</f>
        <v>119.62735687350018</v>
      </c>
      <c r="K232" s="190">
        <f t="shared" si="16"/>
        <v>348953</v>
      </c>
      <c r="L232" s="191">
        <f>I232/I236*100</f>
        <v>32.146793035045185</v>
      </c>
      <c r="M232" s="190">
        <f t="shared" si="11"/>
        <v>53296</v>
      </c>
      <c r="N232" s="190">
        <f t="shared" si="12"/>
        <v>6627010</v>
      </c>
    </row>
    <row r="233" spans="1:14" ht="12" customHeight="1">
      <c r="A233" s="125">
        <v>38</v>
      </c>
      <c r="B233" s="762"/>
      <c r="C233" s="758" t="s">
        <v>104</v>
      </c>
      <c r="D233" s="758"/>
      <c r="E233" s="117">
        <f>E40+E88+E136+E184</f>
        <v>1109</v>
      </c>
      <c r="F233" s="117">
        <f t="shared" si="17"/>
        <v>73</v>
      </c>
      <c r="G233" s="117">
        <f t="shared" si="15"/>
        <v>80957</v>
      </c>
      <c r="H233" s="118">
        <f>E233/E236*100</f>
        <v>0.9704320128807568</v>
      </c>
      <c r="I233" s="117">
        <f>I40+I88+I136+I184</f>
        <v>819</v>
      </c>
      <c r="J233" s="117">
        <f t="shared" si="18"/>
        <v>73</v>
      </c>
      <c r="K233" s="117">
        <f t="shared" si="16"/>
        <v>59787</v>
      </c>
      <c r="L233" s="118">
        <f>I233/I236*100</f>
        <v>9.025787965616045</v>
      </c>
      <c r="M233" s="117">
        <f t="shared" si="11"/>
        <v>1928</v>
      </c>
      <c r="N233" s="117">
        <f t="shared" si="12"/>
        <v>140744</v>
      </c>
    </row>
    <row r="234" spans="1:14" ht="12" customHeight="1">
      <c r="A234" s="125">
        <v>39</v>
      </c>
      <c r="B234" s="762"/>
      <c r="C234" s="758" t="s">
        <v>94</v>
      </c>
      <c r="D234" s="758"/>
      <c r="E234" s="117">
        <f>E41+E89+E137+E185</f>
        <v>0</v>
      </c>
      <c r="F234" s="117">
        <v>0</v>
      </c>
      <c r="G234" s="117">
        <f t="shared" si="15"/>
        <v>0</v>
      </c>
      <c r="H234" s="118">
        <f>E234/E236*100</f>
        <v>0</v>
      </c>
      <c r="I234" s="117">
        <f>I41+I89+I137+I185</f>
        <v>0</v>
      </c>
      <c r="J234" s="117">
        <v>0</v>
      </c>
      <c r="K234" s="117">
        <f t="shared" si="16"/>
        <v>0</v>
      </c>
      <c r="L234" s="118">
        <f>I234/I236*100</f>
        <v>0</v>
      </c>
      <c r="M234" s="117">
        <f t="shared" si="11"/>
        <v>0</v>
      </c>
      <c r="N234" s="117">
        <f t="shared" si="12"/>
        <v>0</v>
      </c>
    </row>
    <row r="235" spans="1:14" ht="12" customHeight="1">
      <c r="A235" s="125">
        <v>40</v>
      </c>
      <c r="B235" s="762"/>
      <c r="C235" s="758" t="s">
        <v>105</v>
      </c>
      <c r="D235" s="758"/>
      <c r="E235" s="117">
        <f>E42+E90+E138+E186</f>
        <v>62791</v>
      </c>
      <c r="F235" s="117">
        <f t="shared" si="17"/>
        <v>50.04656291286656</v>
      </c>
      <c r="G235" s="117">
        <f>G42+G90+G138+G186</f>
        <v>3142473.731861804</v>
      </c>
      <c r="H235" s="118">
        <f>E235/E236*100</f>
        <v>54.945353039491074</v>
      </c>
      <c r="I235" s="117">
        <f>I42+I90+I138+I186</f>
        <v>5338</v>
      </c>
      <c r="J235" s="117">
        <f t="shared" si="18"/>
        <v>52.161162105657546</v>
      </c>
      <c r="K235" s="117">
        <f t="shared" si="16"/>
        <v>278436.28332</v>
      </c>
      <c r="L235" s="118">
        <f>I235/I236*100</f>
        <v>58.82741899933877</v>
      </c>
      <c r="M235" s="117">
        <f t="shared" si="11"/>
        <v>68129</v>
      </c>
      <c r="N235" s="117">
        <f t="shared" si="12"/>
        <v>3420910.015181804</v>
      </c>
    </row>
    <row r="236" spans="1:14" ht="12" customHeight="1">
      <c r="A236" s="125">
        <v>41</v>
      </c>
      <c r="B236" s="762"/>
      <c r="C236" s="764" t="s">
        <v>106</v>
      </c>
      <c r="D236" s="764"/>
      <c r="E236" s="521">
        <f>SUM(E232:E235)</f>
        <v>114279</v>
      </c>
      <c r="F236" s="521">
        <f t="shared" si="17"/>
        <v>83.14290229930087</v>
      </c>
      <c r="G236" s="521">
        <f>G43+G91+G139+G187</f>
        <v>9501487.731861804</v>
      </c>
      <c r="H236" s="522">
        <v>100</v>
      </c>
      <c r="I236" s="521">
        <f>SUM(I232:I235)</f>
        <v>9074</v>
      </c>
      <c r="J236" s="521">
        <f t="shared" si="18"/>
        <v>75.7302494291382</v>
      </c>
      <c r="K236" s="521">
        <f t="shared" si="16"/>
        <v>687176.28332</v>
      </c>
      <c r="L236" s="522">
        <v>100</v>
      </c>
      <c r="M236" s="521">
        <f t="shared" si="11"/>
        <v>123353</v>
      </c>
      <c r="N236" s="521">
        <f t="shared" si="12"/>
        <v>10188664.015181804</v>
      </c>
    </row>
    <row r="237" spans="1:14" ht="12" customHeight="1">
      <c r="A237" s="125">
        <v>42</v>
      </c>
      <c r="B237" s="762"/>
      <c r="C237" s="758" t="s">
        <v>107</v>
      </c>
      <c r="D237" s="758"/>
      <c r="E237" s="117">
        <f>E44+E92+E140+E188</f>
        <v>0</v>
      </c>
      <c r="F237" s="117">
        <v>0</v>
      </c>
      <c r="G237" s="117">
        <f>G44+G92+G140+G188</f>
        <v>0</v>
      </c>
      <c r="H237" s="118">
        <v>0</v>
      </c>
      <c r="I237" s="117">
        <f>I44+I92+I140+I188</f>
        <v>28960</v>
      </c>
      <c r="J237" s="117">
        <f t="shared" si="18"/>
        <v>36.08245856104972</v>
      </c>
      <c r="K237" s="117">
        <f t="shared" si="16"/>
        <v>1044947.9999279999</v>
      </c>
      <c r="L237" s="118">
        <v>100</v>
      </c>
      <c r="M237" s="117">
        <f t="shared" si="11"/>
        <v>28960</v>
      </c>
      <c r="N237" s="117">
        <f t="shared" si="12"/>
        <v>1044947.9999279999</v>
      </c>
    </row>
    <row r="238" spans="1:14" ht="12" customHeight="1">
      <c r="A238" s="165">
        <v>43</v>
      </c>
      <c r="B238" s="66"/>
      <c r="C238" s="765" t="s">
        <v>15</v>
      </c>
      <c r="D238" s="765"/>
      <c r="E238" s="119">
        <f>E214+E236+E237</f>
        <v>149967.8</v>
      </c>
      <c r="F238" s="119">
        <f>G238/E238</f>
        <v>90.4289619629134</v>
      </c>
      <c r="G238" s="119">
        <f>G45+G93+G141+G189</f>
        <v>13561432.481861804</v>
      </c>
      <c r="H238" s="120">
        <v>0</v>
      </c>
      <c r="I238" s="119">
        <f>I214+I236+I237</f>
        <v>47868</v>
      </c>
      <c r="J238" s="119">
        <f t="shared" si="18"/>
        <v>53.46284121433943</v>
      </c>
      <c r="K238" s="119">
        <f t="shared" si="16"/>
        <v>2559159.283248</v>
      </c>
      <c r="L238" s="120">
        <v>0</v>
      </c>
      <c r="M238" s="119">
        <f t="shared" si="11"/>
        <v>197835.8</v>
      </c>
      <c r="N238" s="119">
        <f t="shared" si="12"/>
        <v>16120591.765109804</v>
      </c>
    </row>
    <row r="244" spans="1:4" ht="12.75">
      <c r="A244" s="554" t="s">
        <v>22</v>
      </c>
      <c r="B244" s="554"/>
      <c r="C244" s="554"/>
      <c r="D244" s="554"/>
    </row>
    <row r="245" spans="1:9" ht="12.75">
      <c r="A245" s="554" t="s">
        <v>112</v>
      </c>
      <c r="B245" s="554"/>
      <c r="C245" s="554"/>
      <c r="D245" s="554"/>
      <c r="G245" s="538" t="s">
        <v>21</v>
      </c>
      <c r="H245" s="538"/>
      <c r="I245" s="538"/>
    </row>
    <row r="246" spans="1:14" ht="12.75">
      <c r="A246" s="538" t="s">
        <v>494</v>
      </c>
      <c r="B246" s="538"/>
      <c r="C246" s="538"/>
      <c r="D246" s="538"/>
      <c r="E246" s="538"/>
      <c r="F246" s="538"/>
      <c r="G246" s="538"/>
      <c r="H246" s="538"/>
      <c r="I246" s="538"/>
      <c r="J246" s="538"/>
      <c r="K246" s="538"/>
      <c r="L246" s="538"/>
      <c r="M246" s="538"/>
      <c r="N246" s="538"/>
    </row>
    <row r="247" spans="2:14" ht="12.75">
      <c r="B247" s="766" t="s">
        <v>115</v>
      </c>
      <c r="C247" s="766"/>
      <c r="D247" s="766"/>
      <c r="N247" s="28" t="s">
        <v>113</v>
      </c>
    </row>
    <row r="248" spans="1:14" ht="12.75">
      <c r="A248" s="584" t="s">
        <v>80</v>
      </c>
      <c r="B248" s="755" t="s">
        <v>81</v>
      </c>
      <c r="C248" s="755"/>
      <c r="D248" s="573"/>
      <c r="E248" s="575" t="s">
        <v>86</v>
      </c>
      <c r="F248" s="576"/>
      <c r="G248" s="576"/>
      <c r="H248" s="577"/>
      <c r="I248" s="575" t="s">
        <v>53</v>
      </c>
      <c r="J248" s="576"/>
      <c r="K248" s="576"/>
      <c r="L248" s="577"/>
      <c r="M248" s="575" t="s">
        <v>110</v>
      </c>
      <c r="N248" s="577"/>
    </row>
    <row r="249" spans="1:14" ht="12.75">
      <c r="A249" s="585"/>
      <c r="B249" s="756"/>
      <c r="C249" s="756"/>
      <c r="D249" s="699"/>
      <c r="E249" s="324" t="s">
        <v>82</v>
      </c>
      <c r="F249" s="324" t="s">
        <v>83</v>
      </c>
      <c r="G249" s="324" t="s">
        <v>84</v>
      </c>
      <c r="H249" s="324" t="s">
        <v>111</v>
      </c>
      <c r="I249" s="324" t="s">
        <v>82</v>
      </c>
      <c r="J249" s="324" t="s">
        <v>83</v>
      </c>
      <c r="K249" s="324" t="s">
        <v>84</v>
      </c>
      <c r="L249" s="324" t="s">
        <v>111</v>
      </c>
      <c r="M249" s="324" t="s">
        <v>85</v>
      </c>
      <c r="N249" s="324" t="s">
        <v>84</v>
      </c>
    </row>
    <row r="250" spans="1:14" ht="12.75">
      <c r="A250" s="1">
        <v>1</v>
      </c>
      <c r="B250" s="757" t="s">
        <v>109</v>
      </c>
      <c r="C250" s="757" t="s">
        <v>87</v>
      </c>
      <c r="D250" s="1" t="s">
        <v>89</v>
      </c>
      <c r="E250" s="189">
        <v>0</v>
      </c>
      <c r="F250" s="189">
        <v>0</v>
      </c>
      <c r="G250" s="189">
        <f>E250*F250</f>
        <v>0</v>
      </c>
      <c r="H250" s="226">
        <v>0</v>
      </c>
      <c r="I250" s="189">
        <v>89</v>
      </c>
      <c r="J250" s="189">
        <v>159</v>
      </c>
      <c r="K250" s="189">
        <f>I250*J250</f>
        <v>14151</v>
      </c>
      <c r="L250" s="226">
        <f>I250/I254*100</f>
        <v>10.697115384615383</v>
      </c>
      <c r="M250" s="189">
        <f>E250+I250</f>
        <v>89</v>
      </c>
      <c r="N250" s="189">
        <f>G250+K250</f>
        <v>14151</v>
      </c>
    </row>
    <row r="251" spans="1:14" ht="12.75">
      <c r="A251" s="1">
        <v>2</v>
      </c>
      <c r="B251" s="757"/>
      <c r="C251" s="757"/>
      <c r="D251" s="1" t="s">
        <v>231</v>
      </c>
      <c r="E251" s="189">
        <v>0</v>
      </c>
      <c r="F251" s="189">
        <v>0</v>
      </c>
      <c r="G251" s="189">
        <f>E251*F251</f>
        <v>0</v>
      </c>
      <c r="H251" s="226">
        <v>0</v>
      </c>
      <c r="I251" s="189">
        <v>178</v>
      </c>
      <c r="J251" s="189">
        <v>132</v>
      </c>
      <c r="K251" s="189">
        <f>I251*J251</f>
        <v>23496</v>
      </c>
      <c r="L251" s="226">
        <f>I251/I254*100</f>
        <v>21.394230769230766</v>
      </c>
      <c r="M251" s="189">
        <f aca="true" t="shared" si="19" ref="M251:M263">E251+I251</f>
        <v>178</v>
      </c>
      <c r="N251" s="189">
        <f>G251+K251</f>
        <v>23496</v>
      </c>
    </row>
    <row r="252" spans="1:14" ht="12.75">
      <c r="A252" s="1">
        <v>3</v>
      </c>
      <c r="B252" s="757"/>
      <c r="C252" s="757"/>
      <c r="D252" s="1" t="s">
        <v>90</v>
      </c>
      <c r="E252" s="189">
        <v>0</v>
      </c>
      <c r="F252" s="189">
        <v>0</v>
      </c>
      <c r="G252" s="189">
        <f>E252*F252</f>
        <v>0</v>
      </c>
      <c r="H252" s="226">
        <v>0</v>
      </c>
      <c r="I252" s="189">
        <v>0</v>
      </c>
      <c r="J252" s="189">
        <v>0</v>
      </c>
      <c r="K252" s="189">
        <f>I252*J252</f>
        <v>0</v>
      </c>
      <c r="L252" s="226">
        <f>I252/I254*100</f>
        <v>0</v>
      </c>
      <c r="M252" s="189">
        <f t="shared" si="19"/>
        <v>0</v>
      </c>
      <c r="N252" s="189">
        <f>G252+K252</f>
        <v>0</v>
      </c>
    </row>
    <row r="253" spans="1:14" ht="12.75">
      <c r="A253" s="1">
        <v>4</v>
      </c>
      <c r="B253" s="757"/>
      <c r="C253" s="757"/>
      <c r="D253" s="1" t="s">
        <v>91</v>
      </c>
      <c r="E253" s="189">
        <v>0</v>
      </c>
      <c r="F253" s="189">
        <v>0</v>
      </c>
      <c r="G253" s="189">
        <f>E253*F253</f>
        <v>0</v>
      </c>
      <c r="H253" s="226">
        <v>0</v>
      </c>
      <c r="I253" s="189">
        <v>565</v>
      </c>
      <c r="J253" s="189">
        <v>115</v>
      </c>
      <c r="K253" s="189">
        <f>I253*J253</f>
        <v>64975</v>
      </c>
      <c r="L253" s="226">
        <f>I253/I254*100</f>
        <v>67.90865384615384</v>
      </c>
      <c r="M253" s="189">
        <f t="shared" si="19"/>
        <v>565</v>
      </c>
      <c r="N253" s="189">
        <f>G253+K253</f>
        <v>64975</v>
      </c>
    </row>
    <row r="254" spans="1:14" ht="12.75">
      <c r="A254" s="1">
        <v>5</v>
      </c>
      <c r="B254" s="757"/>
      <c r="C254" s="757"/>
      <c r="D254" s="9" t="s">
        <v>4</v>
      </c>
      <c r="E254" s="190">
        <f>SUM(E250:E253)</f>
        <v>0</v>
      </c>
      <c r="F254" s="190">
        <v>0</v>
      </c>
      <c r="G254" s="190">
        <f>SUM(G250:G253)</f>
        <v>0</v>
      </c>
      <c r="H254" s="191">
        <v>0</v>
      </c>
      <c r="I254" s="190">
        <f>SUM(I250:I253)</f>
        <v>832</v>
      </c>
      <c r="J254" s="190">
        <f>K254/I254</f>
        <v>123.34375</v>
      </c>
      <c r="K254" s="190">
        <f>SUM(K250:K253)</f>
        <v>102622</v>
      </c>
      <c r="L254" s="191">
        <v>100</v>
      </c>
      <c r="M254" s="190">
        <f t="shared" si="19"/>
        <v>832</v>
      </c>
      <c r="N254" s="190">
        <f aca="true" t="shared" si="20" ref="N254:N263">G254+K254</f>
        <v>102622</v>
      </c>
    </row>
    <row r="255" spans="1:14" ht="12.75">
      <c r="A255" s="1">
        <v>6</v>
      </c>
      <c r="B255" s="757"/>
      <c r="C255" s="757" t="s">
        <v>88</v>
      </c>
      <c r="D255" s="1" t="s">
        <v>89</v>
      </c>
      <c r="E255" s="189">
        <v>0</v>
      </c>
      <c r="F255" s="189">
        <v>0</v>
      </c>
      <c r="G255" s="189">
        <f>E255*F255</f>
        <v>0</v>
      </c>
      <c r="H255" s="226">
        <v>0</v>
      </c>
      <c r="I255" s="189">
        <v>0</v>
      </c>
      <c r="J255" s="189">
        <v>0</v>
      </c>
      <c r="K255" s="189">
        <f>I255*J255</f>
        <v>0</v>
      </c>
      <c r="L255" s="226">
        <v>0</v>
      </c>
      <c r="M255" s="189">
        <f t="shared" si="19"/>
        <v>0</v>
      </c>
      <c r="N255" s="189">
        <f t="shared" si="20"/>
        <v>0</v>
      </c>
    </row>
    <row r="256" spans="1:14" ht="12.75">
      <c r="A256" s="1">
        <v>7</v>
      </c>
      <c r="B256" s="757"/>
      <c r="C256" s="757"/>
      <c r="D256" s="1" t="s">
        <v>231</v>
      </c>
      <c r="E256" s="189">
        <v>0</v>
      </c>
      <c r="F256" s="189">
        <v>0</v>
      </c>
      <c r="G256" s="189">
        <f>E256*F256</f>
        <v>0</v>
      </c>
      <c r="H256" s="226">
        <v>0</v>
      </c>
      <c r="I256" s="189">
        <v>0</v>
      </c>
      <c r="J256" s="189">
        <v>0</v>
      </c>
      <c r="K256" s="189">
        <f>I256*J256</f>
        <v>0</v>
      </c>
      <c r="L256" s="226">
        <v>0</v>
      </c>
      <c r="M256" s="189">
        <f t="shared" si="19"/>
        <v>0</v>
      </c>
      <c r="N256" s="189">
        <f t="shared" si="20"/>
        <v>0</v>
      </c>
    </row>
    <row r="257" spans="1:14" ht="12.75">
      <c r="A257" s="1">
        <v>8</v>
      </c>
      <c r="B257" s="757"/>
      <c r="C257" s="757"/>
      <c r="D257" s="1" t="s">
        <v>90</v>
      </c>
      <c r="E257" s="189">
        <v>0</v>
      </c>
      <c r="F257" s="189">
        <v>0</v>
      </c>
      <c r="G257" s="189">
        <f>E257*F257</f>
        <v>0</v>
      </c>
      <c r="H257" s="226">
        <v>0</v>
      </c>
      <c r="I257" s="189">
        <v>0</v>
      </c>
      <c r="J257" s="189">
        <v>0</v>
      </c>
      <c r="K257" s="189">
        <f>I257*J257</f>
        <v>0</v>
      </c>
      <c r="L257" s="226">
        <v>0</v>
      </c>
      <c r="M257" s="189">
        <f t="shared" si="19"/>
        <v>0</v>
      </c>
      <c r="N257" s="189">
        <f t="shared" si="20"/>
        <v>0</v>
      </c>
    </row>
    <row r="258" spans="1:14" ht="12.75">
      <c r="A258" s="1">
        <v>9</v>
      </c>
      <c r="B258" s="757"/>
      <c r="C258" s="757"/>
      <c r="D258" s="1" t="s">
        <v>91</v>
      </c>
      <c r="E258" s="189">
        <v>0</v>
      </c>
      <c r="F258" s="189">
        <v>0</v>
      </c>
      <c r="G258" s="189">
        <f>E258*F258</f>
        <v>0</v>
      </c>
      <c r="H258" s="226">
        <v>0</v>
      </c>
      <c r="I258" s="189">
        <v>0</v>
      </c>
      <c r="J258" s="189">
        <v>0</v>
      </c>
      <c r="K258" s="189">
        <f>I258*J258</f>
        <v>0</v>
      </c>
      <c r="L258" s="226">
        <v>0</v>
      </c>
      <c r="M258" s="189">
        <f t="shared" si="19"/>
        <v>0</v>
      </c>
      <c r="N258" s="189">
        <f t="shared" si="20"/>
        <v>0</v>
      </c>
    </row>
    <row r="259" spans="1:14" ht="12.75">
      <c r="A259" s="1">
        <v>10</v>
      </c>
      <c r="B259" s="757"/>
      <c r="C259" s="757"/>
      <c r="D259" s="9" t="s">
        <v>4</v>
      </c>
      <c r="E259" s="190">
        <f>SUM(E255:E258)</f>
        <v>0</v>
      </c>
      <c r="F259" s="190">
        <v>0</v>
      </c>
      <c r="G259" s="190">
        <f>SUM(G255:G258)</f>
        <v>0</v>
      </c>
      <c r="H259" s="191">
        <v>0</v>
      </c>
      <c r="I259" s="190">
        <f>SUM(I255:I258)</f>
        <v>0</v>
      </c>
      <c r="J259" s="190">
        <v>0</v>
      </c>
      <c r="K259" s="190">
        <f>SUM(K255:K258)</f>
        <v>0</v>
      </c>
      <c r="L259" s="191">
        <v>100</v>
      </c>
      <c r="M259" s="190">
        <f t="shared" si="19"/>
        <v>0</v>
      </c>
      <c r="N259" s="190">
        <f t="shared" si="20"/>
        <v>0</v>
      </c>
    </row>
    <row r="260" spans="1:14" ht="12.75">
      <c r="A260" s="1">
        <v>11</v>
      </c>
      <c r="B260" s="757"/>
      <c r="C260" s="652" t="s">
        <v>92</v>
      </c>
      <c r="D260" s="652"/>
      <c r="E260" s="190">
        <f>E254+E259</f>
        <v>0</v>
      </c>
      <c r="F260" s="190">
        <v>0</v>
      </c>
      <c r="G260" s="190">
        <f>G254+G259</f>
        <v>0</v>
      </c>
      <c r="H260" s="191">
        <v>0</v>
      </c>
      <c r="I260" s="190">
        <f>I254+I259</f>
        <v>832</v>
      </c>
      <c r="J260" s="190">
        <f>K260/I260</f>
        <v>123.34375</v>
      </c>
      <c r="K260" s="190">
        <f>K254+K259</f>
        <v>102622</v>
      </c>
      <c r="L260" s="191">
        <f>I260/I264*100</f>
        <v>46.68911335578002</v>
      </c>
      <c r="M260" s="190">
        <f>E260+I260</f>
        <v>832</v>
      </c>
      <c r="N260" s="190">
        <f t="shared" si="20"/>
        <v>102622</v>
      </c>
    </row>
    <row r="261" spans="1:14" ht="12.75">
      <c r="A261" s="1">
        <v>12</v>
      </c>
      <c r="B261" s="757"/>
      <c r="C261" s="758" t="s">
        <v>93</v>
      </c>
      <c r="D261" s="758"/>
      <c r="E261" s="189">
        <v>0</v>
      </c>
      <c r="F261" s="189">
        <v>0</v>
      </c>
      <c r="G261" s="189">
        <f>E261*F261</f>
        <v>0</v>
      </c>
      <c r="H261" s="226">
        <v>0</v>
      </c>
      <c r="I261" s="189">
        <v>178</v>
      </c>
      <c r="J261" s="189">
        <v>72</v>
      </c>
      <c r="K261" s="189">
        <f>I261*J261</f>
        <v>12816</v>
      </c>
      <c r="L261" s="226">
        <f>I261/I264*100</f>
        <v>9.988776655443322</v>
      </c>
      <c r="M261" s="189">
        <f t="shared" si="19"/>
        <v>178</v>
      </c>
      <c r="N261" s="189">
        <f t="shared" si="20"/>
        <v>12816</v>
      </c>
    </row>
    <row r="262" spans="1:14" ht="12.75">
      <c r="A262" s="1">
        <v>13</v>
      </c>
      <c r="B262" s="757"/>
      <c r="C262" s="758" t="s">
        <v>94</v>
      </c>
      <c r="D262" s="758"/>
      <c r="E262" s="189">
        <v>0</v>
      </c>
      <c r="F262" s="189">
        <v>0</v>
      </c>
      <c r="G262" s="189">
        <f>E262*F262</f>
        <v>0</v>
      </c>
      <c r="H262" s="226">
        <v>0</v>
      </c>
      <c r="I262" s="189">
        <v>772</v>
      </c>
      <c r="J262" s="189">
        <v>57</v>
      </c>
      <c r="K262" s="189">
        <f>I262*J262</f>
        <v>44004</v>
      </c>
      <c r="L262" s="226">
        <f>I262/I264*100</f>
        <v>43.32210998877666</v>
      </c>
      <c r="M262" s="189">
        <f t="shared" si="19"/>
        <v>772</v>
      </c>
      <c r="N262" s="189">
        <f t="shared" si="20"/>
        <v>44004</v>
      </c>
    </row>
    <row r="263" spans="1:14" ht="12.75">
      <c r="A263" s="1">
        <v>14</v>
      </c>
      <c r="B263" s="757"/>
      <c r="C263" s="759" t="s">
        <v>274</v>
      </c>
      <c r="D263" s="760"/>
      <c r="E263" s="189">
        <v>0</v>
      </c>
      <c r="F263" s="189">
        <v>0</v>
      </c>
      <c r="G263" s="189">
        <f>E263*F263</f>
        <v>0</v>
      </c>
      <c r="H263" s="226">
        <v>0</v>
      </c>
      <c r="I263" s="189">
        <v>0</v>
      </c>
      <c r="J263" s="189">
        <v>0</v>
      </c>
      <c r="K263" s="189">
        <f>I263*J263</f>
        <v>0</v>
      </c>
      <c r="L263" s="226">
        <f>I263/I264*100</f>
        <v>0</v>
      </c>
      <c r="M263" s="189">
        <f t="shared" si="19"/>
        <v>0</v>
      </c>
      <c r="N263" s="189">
        <f t="shared" si="20"/>
        <v>0</v>
      </c>
    </row>
    <row r="264" spans="1:14" ht="12.75">
      <c r="A264" s="1">
        <v>15</v>
      </c>
      <c r="B264" s="757"/>
      <c r="C264" s="764" t="s">
        <v>95</v>
      </c>
      <c r="D264" s="764"/>
      <c r="E264" s="521">
        <f>SUM(E260:E263)</f>
        <v>0</v>
      </c>
      <c r="F264" s="521">
        <v>0</v>
      </c>
      <c r="G264" s="521">
        <f>SUM(G260:G263)</f>
        <v>0</v>
      </c>
      <c r="H264" s="522">
        <f>H260+H261+H262</f>
        <v>0</v>
      </c>
      <c r="I264" s="521">
        <f>I260+I261+I262</f>
        <v>1782</v>
      </c>
      <c r="J264" s="521">
        <f>K264/I264</f>
        <v>89.4736251402918</v>
      </c>
      <c r="K264" s="521">
        <f>SUM(K260:K263)</f>
        <v>159442</v>
      </c>
      <c r="L264" s="522">
        <v>100</v>
      </c>
      <c r="M264" s="521">
        <f>E264+I264</f>
        <v>1782</v>
      </c>
      <c r="N264" s="521">
        <f>SUM(N260:N263)</f>
        <v>159442</v>
      </c>
    </row>
    <row r="265" spans="1:14" ht="12.75">
      <c r="A265" s="1">
        <v>16</v>
      </c>
      <c r="B265" s="761" t="s">
        <v>108</v>
      </c>
      <c r="C265" s="761" t="s">
        <v>47</v>
      </c>
      <c r="D265" s="1" t="s">
        <v>96</v>
      </c>
      <c r="E265" s="189">
        <v>0</v>
      </c>
      <c r="F265" s="189">
        <v>0</v>
      </c>
      <c r="G265" s="189">
        <f>E265*F265</f>
        <v>0</v>
      </c>
      <c r="H265" s="226">
        <v>0</v>
      </c>
      <c r="I265" s="189">
        <v>0</v>
      </c>
      <c r="J265" s="189">
        <v>0</v>
      </c>
      <c r="K265" s="189">
        <f>I265*J265</f>
        <v>0</v>
      </c>
      <c r="L265" s="226">
        <v>0</v>
      </c>
      <c r="M265" s="189">
        <f aca="true" t="shared" si="21" ref="M265:M288">E265+I265</f>
        <v>0</v>
      </c>
      <c r="N265" s="189">
        <f aca="true" t="shared" si="22" ref="N265:N288">G265+K265</f>
        <v>0</v>
      </c>
    </row>
    <row r="266" spans="1:14" ht="12.75">
      <c r="A266" s="1">
        <v>17</v>
      </c>
      <c r="B266" s="762"/>
      <c r="C266" s="762"/>
      <c r="D266" s="1" t="s">
        <v>97</v>
      </c>
      <c r="E266" s="189">
        <v>0</v>
      </c>
      <c r="F266" s="189">
        <v>0</v>
      </c>
      <c r="G266" s="189">
        <f>E266*F266</f>
        <v>0</v>
      </c>
      <c r="H266" s="226">
        <v>0</v>
      </c>
      <c r="I266" s="189">
        <v>0</v>
      </c>
      <c r="J266" s="189">
        <v>0</v>
      </c>
      <c r="K266" s="189">
        <f>I266*J266</f>
        <v>0</v>
      </c>
      <c r="L266" s="226">
        <v>0</v>
      </c>
      <c r="M266" s="189">
        <f t="shared" si="21"/>
        <v>0</v>
      </c>
      <c r="N266" s="189">
        <f t="shared" si="22"/>
        <v>0</v>
      </c>
    </row>
    <row r="267" spans="1:14" ht="12.75">
      <c r="A267" s="1">
        <v>18</v>
      </c>
      <c r="B267" s="762"/>
      <c r="C267" s="762"/>
      <c r="D267" s="1" t="s">
        <v>98</v>
      </c>
      <c r="E267" s="189">
        <v>0</v>
      </c>
      <c r="F267" s="189">
        <v>0</v>
      </c>
      <c r="G267" s="189">
        <f>E267*F267</f>
        <v>0</v>
      </c>
      <c r="H267" s="226">
        <v>0</v>
      </c>
      <c r="I267" s="189">
        <v>0</v>
      </c>
      <c r="J267" s="189">
        <v>0</v>
      </c>
      <c r="K267" s="189">
        <f>I267*J267</f>
        <v>0</v>
      </c>
      <c r="L267" s="226">
        <v>0</v>
      </c>
      <c r="M267" s="189">
        <f t="shared" si="21"/>
        <v>0</v>
      </c>
      <c r="N267" s="189">
        <f t="shared" si="22"/>
        <v>0</v>
      </c>
    </row>
    <row r="268" spans="1:14" ht="12.75">
      <c r="A268" s="1">
        <v>19</v>
      </c>
      <c r="B268" s="762"/>
      <c r="C268" s="762"/>
      <c r="D268" s="1" t="s">
        <v>99</v>
      </c>
      <c r="E268" s="189">
        <v>0</v>
      </c>
      <c r="F268" s="189">
        <v>0</v>
      </c>
      <c r="G268" s="189">
        <f>E268*F268</f>
        <v>0</v>
      </c>
      <c r="H268" s="226">
        <v>0</v>
      </c>
      <c r="I268" s="189">
        <v>0</v>
      </c>
      <c r="J268" s="189">
        <v>0</v>
      </c>
      <c r="K268" s="189">
        <f>I268*J268</f>
        <v>0</v>
      </c>
      <c r="L268" s="226">
        <v>0</v>
      </c>
      <c r="M268" s="189">
        <f t="shared" si="21"/>
        <v>0</v>
      </c>
      <c r="N268" s="189">
        <f t="shared" si="22"/>
        <v>0</v>
      </c>
    </row>
    <row r="269" spans="1:14" ht="12.75">
      <c r="A269" s="1">
        <v>20</v>
      </c>
      <c r="B269" s="762"/>
      <c r="C269" s="762"/>
      <c r="D269" s="1" t="s">
        <v>100</v>
      </c>
      <c r="E269" s="189">
        <v>0</v>
      </c>
      <c r="F269" s="189">
        <v>0</v>
      </c>
      <c r="G269" s="189">
        <f>E269*F269</f>
        <v>0</v>
      </c>
      <c r="H269" s="226">
        <v>0</v>
      </c>
      <c r="I269" s="189">
        <v>0</v>
      </c>
      <c r="J269" s="189">
        <v>0</v>
      </c>
      <c r="K269" s="189">
        <f>I269*J269</f>
        <v>0</v>
      </c>
      <c r="L269" s="226">
        <v>0</v>
      </c>
      <c r="M269" s="189">
        <f t="shared" si="21"/>
        <v>0</v>
      </c>
      <c r="N269" s="189">
        <f t="shared" si="22"/>
        <v>0</v>
      </c>
    </row>
    <row r="270" spans="1:14" ht="12.75">
      <c r="A270" s="1">
        <v>21</v>
      </c>
      <c r="B270" s="762"/>
      <c r="C270" s="763"/>
      <c r="D270" s="9" t="s">
        <v>4</v>
      </c>
      <c r="E270" s="190">
        <f>SUM(E265:E269)</f>
        <v>0</v>
      </c>
      <c r="F270" s="190">
        <v>0</v>
      </c>
      <c r="G270" s="190">
        <f>SUM(G265:G269)</f>
        <v>0</v>
      </c>
      <c r="H270" s="191">
        <v>0</v>
      </c>
      <c r="I270" s="190">
        <v>0</v>
      </c>
      <c r="J270" s="190">
        <v>0</v>
      </c>
      <c r="K270" s="190">
        <f>SUM(K265:K269)</f>
        <v>0</v>
      </c>
      <c r="L270" s="191">
        <v>100</v>
      </c>
      <c r="M270" s="190">
        <f t="shared" si="21"/>
        <v>0</v>
      </c>
      <c r="N270" s="190">
        <f t="shared" si="22"/>
        <v>0</v>
      </c>
    </row>
    <row r="271" spans="1:14" ht="12.75">
      <c r="A271" s="1">
        <v>22</v>
      </c>
      <c r="B271" s="762"/>
      <c r="C271" s="761" t="s">
        <v>48</v>
      </c>
      <c r="D271" s="1" t="s">
        <v>96</v>
      </c>
      <c r="E271" s="189">
        <v>0</v>
      </c>
      <c r="F271" s="189">
        <v>0</v>
      </c>
      <c r="G271" s="189">
        <f>E271*F271</f>
        <v>0</v>
      </c>
      <c r="H271" s="226">
        <v>0</v>
      </c>
      <c r="I271" s="189">
        <v>0</v>
      </c>
      <c r="J271" s="189">
        <v>0</v>
      </c>
      <c r="K271" s="189">
        <f>I271*J271</f>
        <v>0</v>
      </c>
      <c r="L271" s="226">
        <v>0</v>
      </c>
      <c r="M271" s="189">
        <f t="shared" si="21"/>
        <v>0</v>
      </c>
      <c r="N271" s="189">
        <f t="shared" si="22"/>
        <v>0</v>
      </c>
    </row>
    <row r="272" spans="1:14" ht="12.75">
      <c r="A272" s="1">
        <v>23</v>
      </c>
      <c r="B272" s="762"/>
      <c r="C272" s="762"/>
      <c r="D272" s="1" t="s">
        <v>98</v>
      </c>
      <c r="E272" s="189">
        <v>0</v>
      </c>
      <c r="F272" s="189">
        <v>0</v>
      </c>
      <c r="G272" s="189">
        <f>E272*F272</f>
        <v>0</v>
      </c>
      <c r="H272" s="226">
        <v>0</v>
      </c>
      <c r="I272" s="189">
        <v>0</v>
      </c>
      <c r="J272" s="189">
        <v>0</v>
      </c>
      <c r="K272" s="189">
        <f>I272*J272</f>
        <v>0</v>
      </c>
      <c r="L272" s="226">
        <v>0</v>
      </c>
      <c r="M272" s="189">
        <f t="shared" si="21"/>
        <v>0</v>
      </c>
      <c r="N272" s="189">
        <f t="shared" si="22"/>
        <v>0</v>
      </c>
    </row>
    <row r="273" spans="1:14" ht="12.75">
      <c r="A273" s="1">
        <v>24</v>
      </c>
      <c r="B273" s="762"/>
      <c r="C273" s="762"/>
      <c r="D273" s="1" t="s">
        <v>99</v>
      </c>
      <c r="E273" s="189">
        <v>0</v>
      </c>
      <c r="F273" s="189">
        <v>0</v>
      </c>
      <c r="G273" s="189">
        <f>E273*F273</f>
        <v>0</v>
      </c>
      <c r="H273" s="226">
        <v>0</v>
      </c>
      <c r="I273" s="189">
        <v>0</v>
      </c>
      <c r="J273" s="189">
        <v>0</v>
      </c>
      <c r="K273" s="189">
        <f>I273*J273</f>
        <v>0</v>
      </c>
      <c r="L273" s="226">
        <v>0</v>
      </c>
      <c r="M273" s="189">
        <f t="shared" si="21"/>
        <v>0</v>
      </c>
      <c r="N273" s="189">
        <f t="shared" si="22"/>
        <v>0</v>
      </c>
    </row>
    <row r="274" spans="1:14" ht="12.75">
      <c r="A274" s="1">
        <v>25</v>
      </c>
      <c r="B274" s="762"/>
      <c r="C274" s="762"/>
      <c r="D274" s="1" t="s">
        <v>100</v>
      </c>
      <c r="E274" s="189">
        <v>0</v>
      </c>
      <c r="F274" s="189">
        <v>0</v>
      </c>
      <c r="G274" s="189">
        <f>E274*F274</f>
        <v>0</v>
      </c>
      <c r="H274" s="226">
        <v>0</v>
      </c>
      <c r="I274" s="189">
        <v>0</v>
      </c>
      <c r="J274" s="189">
        <v>0</v>
      </c>
      <c r="K274" s="189">
        <f>I274*J274</f>
        <v>0</v>
      </c>
      <c r="L274" s="226">
        <v>0</v>
      </c>
      <c r="M274" s="189">
        <f t="shared" si="21"/>
        <v>0</v>
      </c>
      <c r="N274" s="189">
        <f t="shared" si="22"/>
        <v>0</v>
      </c>
    </row>
    <row r="275" spans="1:14" ht="12.75">
      <c r="A275" s="1">
        <v>26</v>
      </c>
      <c r="B275" s="762"/>
      <c r="C275" s="763"/>
      <c r="D275" s="9" t="s">
        <v>4</v>
      </c>
      <c r="E275" s="190">
        <f>SUM(E271:E274)</f>
        <v>0</v>
      </c>
      <c r="F275" s="190">
        <v>0</v>
      </c>
      <c r="G275" s="190">
        <f>SUM(G271:G274)</f>
        <v>0</v>
      </c>
      <c r="H275" s="191">
        <v>0</v>
      </c>
      <c r="I275" s="190">
        <v>0</v>
      </c>
      <c r="J275" s="190">
        <v>0</v>
      </c>
      <c r="K275" s="190">
        <f>SUM(K271:K274)</f>
        <v>0</v>
      </c>
      <c r="L275" s="191">
        <v>100</v>
      </c>
      <c r="M275" s="190">
        <f t="shared" si="21"/>
        <v>0</v>
      </c>
      <c r="N275" s="190">
        <f t="shared" si="22"/>
        <v>0</v>
      </c>
    </row>
    <row r="276" spans="1:14" ht="12.75">
      <c r="A276" s="1">
        <v>27</v>
      </c>
      <c r="B276" s="762"/>
      <c r="C276" s="761" t="s">
        <v>101</v>
      </c>
      <c r="D276" s="1" t="s">
        <v>96</v>
      </c>
      <c r="E276" s="189">
        <v>0</v>
      </c>
      <c r="F276" s="189">
        <v>0</v>
      </c>
      <c r="G276" s="189">
        <f>E276*F276</f>
        <v>0</v>
      </c>
      <c r="H276" s="226">
        <v>0</v>
      </c>
      <c r="I276" s="189">
        <v>0</v>
      </c>
      <c r="J276" s="189">
        <v>0</v>
      </c>
      <c r="K276" s="189">
        <f>I276*J276</f>
        <v>0</v>
      </c>
      <c r="L276" s="226">
        <v>0</v>
      </c>
      <c r="M276" s="189">
        <f t="shared" si="21"/>
        <v>0</v>
      </c>
      <c r="N276" s="189">
        <f t="shared" si="22"/>
        <v>0</v>
      </c>
    </row>
    <row r="277" spans="1:14" ht="12.75">
      <c r="A277" s="1">
        <v>28</v>
      </c>
      <c r="B277" s="762"/>
      <c r="C277" s="762"/>
      <c r="D277" s="1" t="s">
        <v>97</v>
      </c>
      <c r="E277" s="189">
        <v>0</v>
      </c>
      <c r="F277" s="189">
        <v>0</v>
      </c>
      <c r="G277" s="189">
        <f>E277*F277</f>
        <v>0</v>
      </c>
      <c r="H277" s="226">
        <v>0</v>
      </c>
      <c r="I277" s="189">
        <v>0</v>
      </c>
      <c r="J277" s="189">
        <v>0</v>
      </c>
      <c r="K277" s="189">
        <f>I277*J277</f>
        <v>0</v>
      </c>
      <c r="L277" s="226">
        <v>0</v>
      </c>
      <c r="M277" s="189">
        <f t="shared" si="21"/>
        <v>0</v>
      </c>
      <c r="N277" s="189">
        <f t="shared" si="22"/>
        <v>0</v>
      </c>
    </row>
    <row r="278" spans="1:14" ht="12.75">
      <c r="A278" s="1">
        <v>29</v>
      </c>
      <c r="B278" s="762"/>
      <c r="C278" s="762"/>
      <c r="D278" s="1" t="s">
        <v>98</v>
      </c>
      <c r="E278" s="189">
        <v>0</v>
      </c>
      <c r="F278" s="189">
        <v>0</v>
      </c>
      <c r="G278" s="189">
        <f>E278*F278</f>
        <v>0</v>
      </c>
      <c r="H278" s="226">
        <v>0</v>
      </c>
      <c r="I278" s="189">
        <v>0</v>
      </c>
      <c r="J278" s="189">
        <v>0</v>
      </c>
      <c r="K278" s="189">
        <f>I278*J278</f>
        <v>0</v>
      </c>
      <c r="L278" s="226">
        <v>0</v>
      </c>
      <c r="M278" s="189">
        <f t="shared" si="21"/>
        <v>0</v>
      </c>
      <c r="N278" s="189">
        <f t="shared" si="22"/>
        <v>0</v>
      </c>
    </row>
    <row r="279" spans="1:14" ht="12.75">
      <c r="A279" s="1">
        <v>30</v>
      </c>
      <c r="B279" s="762"/>
      <c r="C279" s="762"/>
      <c r="D279" s="1" t="s">
        <v>99</v>
      </c>
      <c r="E279" s="189">
        <v>0</v>
      </c>
      <c r="F279" s="189">
        <v>0</v>
      </c>
      <c r="G279" s="189">
        <f>E279*F279</f>
        <v>0</v>
      </c>
      <c r="H279" s="226">
        <v>0</v>
      </c>
      <c r="I279" s="189">
        <v>0</v>
      </c>
      <c r="J279" s="189">
        <v>0</v>
      </c>
      <c r="K279" s="189">
        <f>I279*J279</f>
        <v>0</v>
      </c>
      <c r="L279" s="226">
        <v>0</v>
      </c>
      <c r="M279" s="189">
        <f t="shared" si="21"/>
        <v>0</v>
      </c>
      <c r="N279" s="189">
        <f t="shared" si="22"/>
        <v>0</v>
      </c>
    </row>
    <row r="280" spans="1:14" ht="12.75">
      <c r="A280" s="1">
        <v>31</v>
      </c>
      <c r="B280" s="762"/>
      <c r="C280" s="763"/>
      <c r="D280" s="9" t="s">
        <v>4</v>
      </c>
      <c r="E280" s="190">
        <f>SUM(E276:E279)</f>
        <v>0</v>
      </c>
      <c r="F280" s="190">
        <v>0</v>
      </c>
      <c r="G280" s="190">
        <f>SUM(G276:G279)</f>
        <v>0</v>
      </c>
      <c r="H280" s="191">
        <v>0</v>
      </c>
      <c r="I280" s="190">
        <v>0</v>
      </c>
      <c r="J280" s="190">
        <v>0</v>
      </c>
      <c r="K280" s="190">
        <f>SUM(K276:K279)</f>
        <v>0</v>
      </c>
      <c r="L280" s="191">
        <v>100</v>
      </c>
      <c r="M280" s="190">
        <f t="shared" si="21"/>
        <v>0</v>
      </c>
      <c r="N280" s="190">
        <f t="shared" si="22"/>
        <v>0</v>
      </c>
    </row>
    <row r="281" spans="1:14" ht="12.75">
      <c r="A281" s="1">
        <v>32</v>
      </c>
      <c r="B281" s="762"/>
      <c r="C281" s="758" t="s">
        <v>102</v>
      </c>
      <c r="D281" s="758"/>
      <c r="E281" s="189">
        <v>0</v>
      </c>
      <c r="F281" s="189">
        <v>0</v>
      </c>
      <c r="G281" s="189">
        <f>E281*F281</f>
        <v>0</v>
      </c>
      <c r="H281" s="226">
        <v>0</v>
      </c>
      <c r="I281" s="189">
        <v>0</v>
      </c>
      <c r="J281" s="189">
        <v>0</v>
      </c>
      <c r="K281" s="189">
        <f>I281*J281</f>
        <v>0</v>
      </c>
      <c r="L281" s="226">
        <v>100</v>
      </c>
      <c r="M281" s="189">
        <f t="shared" si="21"/>
        <v>0</v>
      </c>
      <c r="N281" s="189">
        <f t="shared" si="22"/>
        <v>0</v>
      </c>
    </row>
    <row r="282" spans="1:14" ht="12.75">
      <c r="A282" s="1">
        <v>33</v>
      </c>
      <c r="B282" s="762"/>
      <c r="C282" s="652" t="s">
        <v>103</v>
      </c>
      <c r="D282" s="652"/>
      <c r="E282" s="190">
        <f>E270+E275+E280</f>
        <v>0</v>
      </c>
      <c r="F282" s="190">
        <v>0</v>
      </c>
      <c r="G282" s="190">
        <f>G270+G275+G280+G281</f>
        <v>0</v>
      </c>
      <c r="H282" s="191">
        <v>0</v>
      </c>
      <c r="I282" s="190">
        <v>0</v>
      </c>
      <c r="J282" s="190">
        <v>0</v>
      </c>
      <c r="K282" s="190">
        <f>K270+K275+K280+K281</f>
        <v>0</v>
      </c>
      <c r="L282" s="191">
        <f>I282/I286*100</f>
        <v>0</v>
      </c>
      <c r="M282" s="190">
        <f t="shared" si="21"/>
        <v>0</v>
      </c>
      <c r="N282" s="190">
        <f t="shared" si="22"/>
        <v>0</v>
      </c>
    </row>
    <row r="283" spans="1:14" ht="12.75">
      <c r="A283" s="1">
        <v>34</v>
      </c>
      <c r="B283" s="762"/>
      <c r="C283" s="758" t="s">
        <v>104</v>
      </c>
      <c r="D283" s="758"/>
      <c r="E283" s="189">
        <v>0</v>
      </c>
      <c r="F283" s="189">
        <v>0</v>
      </c>
      <c r="G283" s="189">
        <f>E283*F283</f>
        <v>0</v>
      </c>
      <c r="H283" s="226">
        <v>0</v>
      </c>
      <c r="I283" s="189">
        <v>0</v>
      </c>
      <c r="J283" s="189">
        <v>0</v>
      </c>
      <c r="K283" s="189">
        <f>I283*J283</f>
        <v>0</v>
      </c>
      <c r="L283" s="226">
        <f>I283/I286*100</f>
        <v>0</v>
      </c>
      <c r="M283" s="189">
        <f t="shared" si="21"/>
        <v>0</v>
      </c>
      <c r="N283" s="189">
        <f t="shared" si="22"/>
        <v>0</v>
      </c>
    </row>
    <row r="284" spans="1:14" ht="12.75">
      <c r="A284" s="1">
        <v>35</v>
      </c>
      <c r="B284" s="762"/>
      <c r="C284" s="758" t="s">
        <v>94</v>
      </c>
      <c r="D284" s="758"/>
      <c r="E284" s="189">
        <v>0</v>
      </c>
      <c r="F284" s="189">
        <v>0</v>
      </c>
      <c r="G284" s="189">
        <f>E284*F284</f>
        <v>0</v>
      </c>
      <c r="H284" s="226">
        <v>0</v>
      </c>
      <c r="I284" s="189">
        <v>0</v>
      </c>
      <c r="J284" s="189">
        <v>0</v>
      </c>
      <c r="K284" s="189">
        <f>I284*J284</f>
        <v>0</v>
      </c>
      <c r="L284" s="226">
        <f>I284/I286*100</f>
        <v>0</v>
      </c>
      <c r="M284" s="189">
        <f t="shared" si="21"/>
        <v>0</v>
      </c>
      <c r="N284" s="189">
        <f t="shared" si="22"/>
        <v>0</v>
      </c>
    </row>
    <row r="285" spans="1:14" ht="12.75">
      <c r="A285" s="1">
        <v>36</v>
      </c>
      <c r="B285" s="762"/>
      <c r="C285" s="758" t="s">
        <v>105</v>
      </c>
      <c r="D285" s="758"/>
      <c r="E285" s="189">
        <v>0</v>
      </c>
      <c r="F285" s="325">
        <v>0</v>
      </c>
      <c r="G285" s="189">
        <f>E285*F285</f>
        <v>0</v>
      </c>
      <c r="H285" s="226">
        <v>0</v>
      </c>
      <c r="I285" s="189">
        <v>978</v>
      </c>
      <c r="J285" s="325">
        <v>47</v>
      </c>
      <c r="K285" s="189">
        <f>I285*J285</f>
        <v>45966</v>
      </c>
      <c r="L285" s="226">
        <f>I285/I286*100</f>
        <v>100</v>
      </c>
      <c r="M285" s="189">
        <f t="shared" si="21"/>
        <v>978</v>
      </c>
      <c r="N285" s="189">
        <f t="shared" si="22"/>
        <v>45966</v>
      </c>
    </row>
    <row r="286" spans="1:14" ht="12.75">
      <c r="A286" s="1">
        <v>37</v>
      </c>
      <c r="B286" s="762"/>
      <c r="C286" s="764" t="s">
        <v>106</v>
      </c>
      <c r="D286" s="764"/>
      <c r="E286" s="521">
        <f>SUM(E282:E285)</f>
        <v>0</v>
      </c>
      <c r="F286" s="521">
        <v>0</v>
      </c>
      <c r="G286" s="521">
        <f>SUM(G282:G285)</f>
        <v>0</v>
      </c>
      <c r="H286" s="522">
        <v>100</v>
      </c>
      <c r="I286" s="521">
        <f>SUM(I282:I285)</f>
        <v>978</v>
      </c>
      <c r="J286" s="521">
        <f>K286/I286</f>
        <v>47</v>
      </c>
      <c r="K286" s="521">
        <f>SUM(K282:K285)</f>
        <v>45966</v>
      </c>
      <c r="L286" s="522">
        <v>100</v>
      </c>
      <c r="M286" s="521">
        <f t="shared" si="21"/>
        <v>978</v>
      </c>
      <c r="N286" s="521">
        <f t="shared" si="22"/>
        <v>45966</v>
      </c>
    </row>
    <row r="287" spans="1:14" ht="12.75">
      <c r="A287" s="1">
        <v>38</v>
      </c>
      <c r="B287" s="762"/>
      <c r="C287" s="758" t="s">
        <v>107</v>
      </c>
      <c r="D287" s="758"/>
      <c r="E287" s="189">
        <v>0</v>
      </c>
      <c r="F287" s="189">
        <v>0</v>
      </c>
      <c r="G287" s="189">
        <f>E287*F287</f>
        <v>0</v>
      </c>
      <c r="H287" s="226">
        <v>0</v>
      </c>
      <c r="I287" s="189">
        <v>0</v>
      </c>
      <c r="J287" s="189">
        <v>0</v>
      </c>
      <c r="K287" s="189">
        <f>I287*J287</f>
        <v>0</v>
      </c>
      <c r="L287" s="226">
        <v>100</v>
      </c>
      <c r="M287" s="189">
        <f t="shared" si="21"/>
        <v>0</v>
      </c>
      <c r="N287" s="189">
        <f t="shared" si="22"/>
        <v>0</v>
      </c>
    </row>
    <row r="288" spans="1:14" ht="12.75">
      <c r="A288" s="326">
        <v>39</v>
      </c>
      <c r="B288" s="327"/>
      <c r="C288" s="767" t="s">
        <v>15</v>
      </c>
      <c r="D288" s="767"/>
      <c r="E288" s="328">
        <f>E264+E286+E287</f>
        <v>0</v>
      </c>
      <c r="F288" s="328">
        <v>0</v>
      </c>
      <c r="G288" s="328">
        <f>G264+G286+G287</f>
        <v>0</v>
      </c>
      <c r="H288" s="329">
        <v>0</v>
      </c>
      <c r="I288" s="328">
        <f>I264+I286+I287</f>
        <v>2760</v>
      </c>
      <c r="J288" s="328">
        <f>K288/I288</f>
        <v>74.4231884057971</v>
      </c>
      <c r="K288" s="328">
        <f>K264+K286+K287</f>
        <v>205408</v>
      </c>
      <c r="L288" s="329">
        <v>0</v>
      </c>
      <c r="M288" s="328">
        <f t="shared" si="21"/>
        <v>2760</v>
      </c>
      <c r="N288" s="328">
        <f t="shared" si="22"/>
        <v>205408</v>
      </c>
    </row>
    <row r="291" spans="1:4" ht="12.75">
      <c r="A291" s="554" t="s">
        <v>22</v>
      </c>
      <c r="B291" s="554"/>
      <c r="C291" s="554"/>
      <c r="D291" s="554"/>
    </row>
    <row r="292" spans="1:9" ht="12.75">
      <c r="A292" s="554" t="s">
        <v>112</v>
      </c>
      <c r="B292" s="554"/>
      <c r="C292" s="554"/>
      <c r="D292" s="554"/>
      <c r="G292" s="538" t="s">
        <v>21</v>
      </c>
      <c r="H292" s="538"/>
      <c r="I292" s="538"/>
    </row>
    <row r="293" spans="1:14" ht="12.75">
      <c r="A293" s="538" t="s">
        <v>495</v>
      </c>
      <c r="B293" s="538"/>
      <c r="C293" s="538"/>
      <c r="D293" s="538"/>
      <c r="E293" s="538"/>
      <c r="F293" s="538"/>
      <c r="G293" s="538"/>
      <c r="H293" s="538"/>
      <c r="I293" s="538"/>
      <c r="J293" s="538"/>
      <c r="K293" s="538"/>
      <c r="L293" s="538"/>
      <c r="M293" s="538"/>
      <c r="N293" s="538"/>
    </row>
    <row r="294" spans="2:14" ht="12.75">
      <c r="B294" s="766" t="s">
        <v>115</v>
      </c>
      <c r="C294" s="766"/>
      <c r="D294" s="766"/>
      <c r="N294" s="28" t="s">
        <v>113</v>
      </c>
    </row>
    <row r="295" spans="1:14" ht="12.75">
      <c r="A295" s="584" t="s">
        <v>80</v>
      </c>
      <c r="B295" s="755" t="s">
        <v>81</v>
      </c>
      <c r="C295" s="755"/>
      <c r="D295" s="573"/>
      <c r="E295" s="575" t="s">
        <v>86</v>
      </c>
      <c r="F295" s="576"/>
      <c r="G295" s="576"/>
      <c r="H295" s="577"/>
      <c r="I295" s="575" t="s">
        <v>53</v>
      </c>
      <c r="J295" s="576"/>
      <c r="K295" s="576"/>
      <c r="L295" s="577"/>
      <c r="M295" s="575" t="s">
        <v>110</v>
      </c>
      <c r="N295" s="577"/>
    </row>
    <row r="296" spans="1:14" ht="12.75">
      <c r="A296" s="585"/>
      <c r="B296" s="756"/>
      <c r="C296" s="756"/>
      <c r="D296" s="699"/>
      <c r="E296" s="324" t="s">
        <v>82</v>
      </c>
      <c r="F296" s="324" t="s">
        <v>83</v>
      </c>
      <c r="G296" s="324" t="s">
        <v>84</v>
      </c>
      <c r="H296" s="324" t="s">
        <v>111</v>
      </c>
      <c r="I296" s="324" t="s">
        <v>82</v>
      </c>
      <c r="J296" s="324" t="s">
        <v>83</v>
      </c>
      <c r="K296" s="324" t="s">
        <v>84</v>
      </c>
      <c r="L296" s="324" t="s">
        <v>111</v>
      </c>
      <c r="M296" s="324" t="s">
        <v>85</v>
      </c>
      <c r="N296" s="324" t="s">
        <v>84</v>
      </c>
    </row>
    <row r="297" spans="1:14" ht="12.75">
      <c r="A297" s="1">
        <v>1</v>
      </c>
      <c r="B297" s="757" t="s">
        <v>109</v>
      </c>
      <c r="C297" s="757" t="s">
        <v>87</v>
      </c>
      <c r="D297" s="1" t="s">
        <v>89</v>
      </c>
      <c r="E297" s="189">
        <v>0</v>
      </c>
      <c r="F297" s="189">
        <v>0</v>
      </c>
      <c r="G297" s="189">
        <f>E297*F297</f>
        <v>0</v>
      </c>
      <c r="H297" s="226">
        <v>0</v>
      </c>
      <c r="I297" s="189">
        <v>13</v>
      </c>
      <c r="J297" s="189">
        <v>159</v>
      </c>
      <c r="K297" s="189">
        <f>I297*J297</f>
        <v>2067</v>
      </c>
      <c r="L297" s="226">
        <f>I297/I301*100</f>
        <v>10.236220472440944</v>
      </c>
      <c r="M297" s="189">
        <f>E297+I297</f>
        <v>13</v>
      </c>
      <c r="N297" s="189">
        <f>G297+K297</f>
        <v>2067</v>
      </c>
    </row>
    <row r="298" spans="1:14" ht="12.75">
      <c r="A298" s="1">
        <v>2</v>
      </c>
      <c r="B298" s="757"/>
      <c r="C298" s="757"/>
      <c r="D298" s="1" t="s">
        <v>231</v>
      </c>
      <c r="E298" s="189">
        <v>0</v>
      </c>
      <c r="F298" s="189">
        <v>0</v>
      </c>
      <c r="G298" s="189">
        <f>E298*F298</f>
        <v>0</v>
      </c>
      <c r="H298" s="226">
        <v>0</v>
      </c>
      <c r="I298" s="189">
        <v>25</v>
      </c>
      <c r="J298" s="189">
        <v>132</v>
      </c>
      <c r="K298" s="189">
        <f>I298*J298</f>
        <v>3300</v>
      </c>
      <c r="L298" s="226">
        <f>I298/I301*100</f>
        <v>19.68503937007874</v>
      </c>
      <c r="M298" s="189">
        <f aca="true" t="shared" si="23" ref="M298:M335">E298+I298</f>
        <v>25</v>
      </c>
      <c r="N298" s="189">
        <f>G298+K298</f>
        <v>3300</v>
      </c>
    </row>
    <row r="299" spans="1:14" ht="12.75">
      <c r="A299" s="1">
        <v>3</v>
      </c>
      <c r="B299" s="757"/>
      <c r="C299" s="757"/>
      <c r="D299" s="1" t="s">
        <v>90</v>
      </c>
      <c r="E299" s="189">
        <v>0</v>
      </c>
      <c r="F299" s="189">
        <v>0</v>
      </c>
      <c r="G299" s="189">
        <f>E299*F299</f>
        <v>0</v>
      </c>
      <c r="H299" s="226">
        <v>0</v>
      </c>
      <c r="I299" s="189">
        <v>0</v>
      </c>
      <c r="J299" s="189">
        <v>0</v>
      </c>
      <c r="K299" s="189">
        <f>I299*J299</f>
        <v>0</v>
      </c>
      <c r="L299" s="226">
        <f>I299/I301*100</f>
        <v>0</v>
      </c>
      <c r="M299" s="189">
        <f t="shared" si="23"/>
        <v>0</v>
      </c>
      <c r="N299" s="189">
        <f>G299+K299</f>
        <v>0</v>
      </c>
    </row>
    <row r="300" spans="1:14" ht="12.75">
      <c r="A300" s="1">
        <v>4</v>
      </c>
      <c r="B300" s="757"/>
      <c r="C300" s="757"/>
      <c r="D300" s="1" t="s">
        <v>91</v>
      </c>
      <c r="E300" s="189">
        <v>0</v>
      </c>
      <c r="F300" s="189">
        <v>0</v>
      </c>
      <c r="G300" s="189">
        <f>E300*F300</f>
        <v>0</v>
      </c>
      <c r="H300" s="226">
        <v>0</v>
      </c>
      <c r="I300" s="189">
        <v>89</v>
      </c>
      <c r="J300" s="189">
        <v>109</v>
      </c>
      <c r="K300" s="189">
        <f>I300*J300</f>
        <v>9701</v>
      </c>
      <c r="L300" s="226">
        <f>I300/I301*100</f>
        <v>70.07874015748031</v>
      </c>
      <c r="M300" s="189">
        <f t="shared" si="23"/>
        <v>89</v>
      </c>
      <c r="N300" s="189">
        <f>G300+K300</f>
        <v>9701</v>
      </c>
    </row>
    <row r="301" spans="1:14" ht="12.75">
      <c r="A301" s="1">
        <v>5</v>
      </c>
      <c r="B301" s="757"/>
      <c r="C301" s="757"/>
      <c r="D301" s="9" t="s">
        <v>4</v>
      </c>
      <c r="E301" s="190">
        <f>SUM(E297:E300)</f>
        <v>0</v>
      </c>
      <c r="F301" s="190">
        <v>0</v>
      </c>
      <c r="G301" s="190">
        <f>SUM(G297:G300)</f>
        <v>0</v>
      </c>
      <c r="H301" s="191">
        <v>0</v>
      </c>
      <c r="I301" s="190">
        <f>SUM(I297:I300)</f>
        <v>127</v>
      </c>
      <c r="J301" s="190">
        <f>K301/I301</f>
        <v>118.64566929133858</v>
      </c>
      <c r="K301" s="190">
        <f>SUM(K297:K300)</f>
        <v>15068</v>
      </c>
      <c r="L301" s="191">
        <v>100</v>
      </c>
      <c r="M301" s="190">
        <f t="shared" si="23"/>
        <v>127</v>
      </c>
      <c r="N301" s="190">
        <f aca="true" t="shared" si="24" ref="N301:N335">G301+K301</f>
        <v>15068</v>
      </c>
    </row>
    <row r="302" spans="1:14" ht="12.75">
      <c r="A302" s="1">
        <v>6</v>
      </c>
      <c r="B302" s="757"/>
      <c r="C302" s="757" t="s">
        <v>88</v>
      </c>
      <c r="D302" s="1" t="s">
        <v>89</v>
      </c>
      <c r="E302" s="189">
        <v>0</v>
      </c>
      <c r="F302" s="189">
        <v>0</v>
      </c>
      <c r="G302" s="189">
        <f>E302*F302</f>
        <v>0</v>
      </c>
      <c r="H302" s="226">
        <v>0</v>
      </c>
      <c r="I302" s="189">
        <v>6</v>
      </c>
      <c r="J302" s="189">
        <v>149</v>
      </c>
      <c r="K302" s="189">
        <f>I302*J302</f>
        <v>894</v>
      </c>
      <c r="L302" s="226">
        <f>I302/I306*100</f>
        <v>9.523809523809524</v>
      </c>
      <c r="M302" s="189">
        <f t="shared" si="23"/>
        <v>6</v>
      </c>
      <c r="N302" s="189">
        <f t="shared" si="24"/>
        <v>894</v>
      </c>
    </row>
    <row r="303" spans="1:14" ht="12.75">
      <c r="A303" s="1">
        <v>7</v>
      </c>
      <c r="B303" s="757"/>
      <c r="C303" s="757"/>
      <c r="D303" s="1" t="s">
        <v>231</v>
      </c>
      <c r="E303" s="189">
        <v>0</v>
      </c>
      <c r="F303" s="189">
        <v>0</v>
      </c>
      <c r="G303" s="189">
        <f>E303*F303</f>
        <v>0</v>
      </c>
      <c r="H303" s="226">
        <v>0</v>
      </c>
      <c r="I303" s="189">
        <v>13</v>
      </c>
      <c r="J303" s="189">
        <v>127</v>
      </c>
      <c r="K303" s="189">
        <f>I303*J303</f>
        <v>1651</v>
      </c>
      <c r="L303" s="226">
        <f>I303/I306*100</f>
        <v>20.634920634920633</v>
      </c>
      <c r="M303" s="189">
        <f t="shared" si="23"/>
        <v>13</v>
      </c>
      <c r="N303" s="189">
        <f t="shared" si="24"/>
        <v>1651</v>
      </c>
    </row>
    <row r="304" spans="1:14" ht="12.75">
      <c r="A304" s="1">
        <v>8</v>
      </c>
      <c r="B304" s="757"/>
      <c r="C304" s="757"/>
      <c r="D304" s="1" t="s">
        <v>90</v>
      </c>
      <c r="E304" s="189">
        <v>0</v>
      </c>
      <c r="F304" s="189">
        <v>0</v>
      </c>
      <c r="G304" s="189">
        <f>E304*F304</f>
        <v>0</v>
      </c>
      <c r="H304" s="226">
        <v>0</v>
      </c>
      <c r="I304" s="189">
        <v>0</v>
      </c>
      <c r="J304" s="189">
        <v>0</v>
      </c>
      <c r="K304" s="189">
        <f>I304*J304</f>
        <v>0</v>
      </c>
      <c r="L304" s="226">
        <f>I304/I306*100</f>
        <v>0</v>
      </c>
      <c r="M304" s="189">
        <f t="shared" si="23"/>
        <v>0</v>
      </c>
      <c r="N304" s="189">
        <f t="shared" si="24"/>
        <v>0</v>
      </c>
    </row>
    <row r="305" spans="1:14" ht="12.75">
      <c r="A305" s="1">
        <v>9</v>
      </c>
      <c r="B305" s="757"/>
      <c r="C305" s="757"/>
      <c r="D305" s="1" t="s">
        <v>91</v>
      </c>
      <c r="E305" s="189">
        <v>0</v>
      </c>
      <c r="F305" s="189">
        <v>0</v>
      </c>
      <c r="G305" s="189">
        <f>E305*F305</f>
        <v>0</v>
      </c>
      <c r="H305" s="226">
        <v>0</v>
      </c>
      <c r="I305" s="189">
        <v>44</v>
      </c>
      <c r="J305" s="189">
        <v>109</v>
      </c>
      <c r="K305" s="189">
        <f>I305*J305</f>
        <v>4796</v>
      </c>
      <c r="L305" s="226">
        <f>I305/I306*100</f>
        <v>69.84126984126983</v>
      </c>
      <c r="M305" s="189">
        <f t="shared" si="23"/>
        <v>44</v>
      </c>
      <c r="N305" s="189">
        <f t="shared" si="24"/>
        <v>4796</v>
      </c>
    </row>
    <row r="306" spans="1:14" ht="12.75">
      <c r="A306" s="1">
        <v>10</v>
      </c>
      <c r="B306" s="757"/>
      <c r="C306" s="757"/>
      <c r="D306" s="9" t="s">
        <v>4</v>
      </c>
      <c r="E306" s="190">
        <f>SUM(E302:E305)</f>
        <v>0</v>
      </c>
      <c r="F306" s="190">
        <v>0</v>
      </c>
      <c r="G306" s="190">
        <f>SUM(G302:G305)</f>
        <v>0</v>
      </c>
      <c r="H306" s="191">
        <v>0</v>
      </c>
      <c r="I306" s="190">
        <f>SUM(I302:I305)</f>
        <v>63</v>
      </c>
      <c r="J306" s="190">
        <f>K306/I306</f>
        <v>116.52380952380952</v>
      </c>
      <c r="K306" s="190">
        <f>SUM(K302:K305)</f>
        <v>7341</v>
      </c>
      <c r="L306" s="191">
        <v>100</v>
      </c>
      <c r="M306" s="190">
        <f t="shared" si="23"/>
        <v>63</v>
      </c>
      <c r="N306" s="190">
        <f t="shared" si="24"/>
        <v>7341</v>
      </c>
    </row>
    <row r="307" spans="1:14" ht="12.75">
      <c r="A307" s="1">
        <v>11</v>
      </c>
      <c r="B307" s="757"/>
      <c r="C307" s="652" t="s">
        <v>92</v>
      </c>
      <c r="D307" s="652"/>
      <c r="E307" s="190">
        <f>E301+E306</f>
        <v>0</v>
      </c>
      <c r="F307" s="190">
        <v>0</v>
      </c>
      <c r="G307" s="190">
        <f>G301+G306</f>
        <v>0</v>
      </c>
      <c r="H307" s="191">
        <v>0</v>
      </c>
      <c r="I307" s="190">
        <f>I301+I306</f>
        <v>190</v>
      </c>
      <c r="J307" s="190">
        <f>K307/I307</f>
        <v>117.9421052631579</v>
      </c>
      <c r="K307" s="190">
        <f>K301+K306</f>
        <v>22409</v>
      </c>
      <c r="L307" s="191">
        <f>I307/I311*100</f>
        <v>49.86876640419948</v>
      </c>
      <c r="M307" s="190">
        <f>E307+I307</f>
        <v>190</v>
      </c>
      <c r="N307" s="190">
        <f t="shared" si="24"/>
        <v>22409</v>
      </c>
    </row>
    <row r="308" spans="1:14" ht="12.75">
      <c r="A308" s="1">
        <v>12</v>
      </c>
      <c r="B308" s="757"/>
      <c r="C308" s="758" t="s">
        <v>93</v>
      </c>
      <c r="D308" s="758"/>
      <c r="E308" s="189">
        <v>0</v>
      </c>
      <c r="F308" s="189">
        <v>0</v>
      </c>
      <c r="G308" s="189">
        <f>E308*F308</f>
        <v>0</v>
      </c>
      <c r="H308" s="226">
        <v>0</v>
      </c>
      <c r="I308" s="189">
        <v>39</v>
      </c>
      <c r="J308" s="189">
        <v>71.641</v>
      </c>
      <c r="K308" s="189">
        <f>I308*J308</f>
        <v>2793.9990000000003</v>
      </c>
      <c r="L308" s="226">
        <f>I308/I311*100</f>
        <v>10.236220472440944</v>
      </c>
      <c r="M308" s="189">
        <f t="shared" si="23"/>
        <v>39</v>
      </c>
      <c r="N308" s="189">
        <f t="shared" si="24"/>
        <v>2793.9990000000003</v>
      </c>
    </row>
    <row r="309" spans="1:14" ht="12.75">
      <c r="A309" s="1">
        <v>13</v>
      </c>
      <c r="B309" s="757"/>
      <c r="C309" s="758" t="s">
        <v>94</v>
      </c>
      <c r="D309" s="758"/>
      <c r="E309" s="189">
        <v>0</v>
      </c>
      <c r="F309" s="189">
        <v>0</v>
      </c>
      <c r="G309" s="189">
        <f>E309*F309</f>
        <v>0</v>
      </c>
      <c r="H309" s="226">
        <v>0</v>
      </c>
      <c r="I309" s="189">
        <v>152</v>
      </c>
      <c r="J309" s="189">
        <v>57</v>
      </c>
      <c r="K309" s="189">
        <f>I309*J309</f>
        <v>8664</v>
      </c>
      <c r="L309" s="226">
        <f>I309/I311*100</f>
        <v>39.89501312335958</v>
      </c>
      <c r="M309" s="189">
        <f t="shared" si="23"/>
        <v>152</v>
      </c>
      <c r="N309" s="189">
        <f t="shared" si="24"/>
        <v>8664</v>
      </c>
    </row>
    <row r="310" spans="1:14" ht="12.75">
      <c r="A310" s="1">
        <v>14</v>
      </c>
      <c r="B310" s="757"/>
      <c r="C310" s="759" t="s">
        <v>274</v>
      </c>
      <c r="D310" s="760"/>
      <c r="E310" s="189">
        <v>0</v>
      </c>
      <c r="F310" s="189">
        <v>0</v>
      </c>
      <c r="G310" s="189">
        <f>E310*F310</f>
        <v>0</v>
      </c>
      <c r="H310" s="226">
        <v>0</v>
      </c>
      <c r="I310" s="189">
        <v>0</v>
      </c>
      <c r="J310" s="189">
        <v>0</v>
      </c>
      <c r="K310" s="189">
        <f>I310*J310</f>
        <v>0</v>
      </c>
      <c r="L310" s="226">
        <f>I310/I311*100</f>
        <v>0</v>
      </c>
      <c r="M310" s="189">
        <f t="shared" si="23"/>
        <v>0</v>
      </c>
      <c r="N310" s="189">
        <f t="shared" si="24"/>
        <v>0</v>
      </c>
    </row>
    <row r="311" spans="1:14" ht="12.75">
      <c r="A311" s="1">
        <v>15</v>
      </c>
      <c r="B311" s="757"/>
      <c r="C311" s="764" t="s">
        <v>95</v>
      </c>
      <c r="D311" s="764"/>
      <c r="E311" s="521">
        <f>SUM(E307:E310)</f>
        <v>0</v>
      </c>
      <c r="F311" s="521" t="e">
        <f>G311/E311</f>
        <v>#DIV/0!</v>
      </c>
      <c r="G311" s="521">
        <f>SUM(G307:G310)</f>
        <v>0</v>
      </c>
      <c r="H311" s="522">
        <f>H307+H308+H309</f>
        <v>0</v>
      </c>
      <c r="I311" s="521">
        <f>I307+I308+I309</f>
        <v>381</v>
      </c>
      <c r="J311" s="521">
        <f>K311/I311</f>
        <v>88.88976115485563</v>
      </c>
      <c r="K311" s="521">
        <f>SUM(K307:K310)</f>
        <v>33866.998999999996</v>
      </c>
      <c r="L311" s="522">
        <v>100</v>
      </c>
      <c r="M311" s="521">
        <f>E311+I311</f>
        <v>381</v>
      </c>
      <c r="N311" s="521">
        <f>SUM(N307:N310)</f>
        <v>33866.998999999996</v>
      </c>
    </row>
    <row r="312" spans="1:14" ht="12.75">
      <c r="A312" s="1">
        <v>16</v>
      </c>
      <c r="B312" s="761" t="s">
        <v>108</v>
      </c>
      <c r="C312" s="761" t="s">
        <v>47</v>
      </c>
      <c r="D312" s="1" t="s">
        <v>96</v>
      </c>
      <c r="E312" s="189">
        <v>0</v>
      </c>
      <c r="F312" s="189">
        <v>0</v>
      </c>
      <c r="G312" s="189">
        <f>E312*F312</f>
        <v>0</v>
      </c>
      <c r="H312" s="226">
        <v>0</v>
      </c>
      <c r="I312" s="189">
        <v>0</v>
      </c>
      <c r="J312" s="189">
        <v>0</v>
      </c>
      <c r="K312" s="189">
        <f>I312*J312</f>
        <v>0</v>
      </c>
      <c r="L312" s="226">
        <v>0</v>
      </c>
      <c r="M312" s="189">
        <f t="shared" si="23"/>
        <v>0</v>
      </c>
      <c r="N312" s="189">
        <f t="shared" si="24"/>
        <v>0</v>
      </c>
    </row>
    <row r="313" spans="1:14" ht="12.75">
      <c r="A313" s="1">
        <v>17</v>
      </c>
      <c r="B313" s="762"/>
      <c r="C313" s="762"/>
      <c r="D313" s="1" t="s">
        <v>97</v>
      </c>
      <c r="E313" s="189">
        <v>0</v>
      </c>
      <c r="F313" s="189">
        <v>0</v>
      </c>
      <c r="G313" s="189">
        <f>E313*F313</f>
        <v>0</v>
      </c>
      <c r="H313" s="226">
        <v>0</v>
      </c>
      <c r="I313" s="189">
        <v>0</v>
      </c>
      <c r="J313" s="189">
        <v>0</v>
      </c>
      <c r="K313" s="189">
        <f>I313*J313</f>
        <v>0</v>
      </c>
      <c r="L313" s="226">
        <v>0</v>
      </c>
      <c r="M313" s="189">
        <f t="shared" si="23"/>
        <v>0</v>
      </c>
      <c r="N313" s="189">
        <f t="shared" si="24"/>
        <v>0</v>
      </c>
    </row>
    <row r="314" spans="1:14" ht="12.75">
      <c r="A314" s="1">
        <v>18</v>
      </c>
      <c r="B314" s="762"/>
      <c r="C314" s="762"/>
      <c r="D314" s="1" t="s">
        <v>98</v>
      </c>
      <c r="E314" s="189">
        <v>0</v>
      </c>
      <c r="F314" s="189">
        <v>0</v>
      </c>
      <c r="G314" s="189">
        <f>E314*F314</f>
        <v>0</v>
      </c>
      <c r="H314" s="226">
        <v>0</v>
      </c>
      <c r="I314" s="189">
        <v>0</v>
      </c>
      <c r="J314" s="189">
        <v>0</v>
      </c>
      <c r="K314" s="189">
        <f>I314*J314</f>
        <v>0</v>
      </c>
      <c r="L314" s="226">
        <v>0</v>
      </c>
      <c r="M314" s="189">
        <f t="shared" si="23"/>
        <v>0</v>
      </c>
      <c r="N314" s="189">
        <f t="shared" si="24"/>
        <v>0</v>
      </c>
    </row>
    <row r="315" spans="1:14" ht="12.75">
      <c r="A315" s="1">
        <v>19</v>
      </c>
      <c r="B315" s="762"/>
      <c r="C315" s="762"/>
      <c r="D315" s="1" t="s">
        <v>99</v>
      </c>
      <c r="E315" s="189">
        <v>0</v>
      </c>
      <c r="F315" s="189">
        <v>0</v>
      </c>
      <c r="G315" s="189">
        <f>E315*F315</f>
        <v>0</v>
      </c>
      <c r="H315" s="226">
        <v>0</v>
      </c>
      <c r="I315" s="189">
        <v>0</v>
      </c>
      <c r="J315" s="189">
        <v>0</v>
      </c>
      <c r="K315" s="189">
        <f>I315*J315</f>
        <v>0</v>
      </c>
      <c r="L315" s="226">
        <v>0</v>
      </c>
      <c r="M315" s="189">
        <f t="shared" si="23"/>
        <v>0</v>
      </c>
      <c r="N315" s="189">
        <f t="shared" si="24"/>
        <v>0</v>
      </c>
    </row>
    <row r="316" spans="1:14" ht="12.75">
      <c r="A316" s="1">
        <v>20</v>
      </c>
      <c r="B316" s="762"/>
      <c r="C316" s="762"/>
      <c r="D316" s="1" t="s">
        <v>100</v>
      </c>
      <c r="E316" s="189">
        <v>0</v>
      </c>
      <c r="F316" s="189">
        <v>0</v>
      </c>
      <c r="G316" s="189">
        <f>E316*F316</f>
        <v>0</v>
      </c>
      <c r="H316" s="226">
        <v>0</v>
      </c>
      <c r="I316" s="189">
        <v>0</v>
      </c>
      <c r="J316" s="189">
        <v>0</v>
      </c>
      <c r="K316" s="189">
        <f>I316*J316</f>
        <v>0</v>
      </c>
      <c r="L316" s="226">
        <v>0</v>
      </c>
      <c r="M316" s="189">
        <f t="shared" si="23"/>
        <v>0</v>
      </c>
      <c r="N316" s="189">
        <f t="shared" si="24"/>
        <v>0</v>
      </c>
    </row>
    <row r="317" spans="1:14" ht="12.75">
      <c r="A317" s="1">
        <v>21</v>
      </c>
      <c r="B317" s="762"/>
      <c r="C317" s="763"/>
      <c r="D317" s="9" t="s">
        <v>4</v>
      </c>
      <c r="E317" s="190">
        <f>SUM(E312:E316)</f>
        <v>0</v>
      </c>
      <c r="F317" s="190">
        <v>0</v>
      </c>
      <c r="G317" s="190">
        <f>SUM(G312:G316)</f>
        <v>0</v>
      </c>
      <c r="H317" s="191">
        <v>0</v>
      </c>
      <c r="I317" s="190">
        <v>0</v>
      </c>
      <c r="J317" s="190">
        <v>0</v>
      </c>
      <c r="K317" s="190">
        <f>SUM(K312:K316)</f>
        <v>0</v>
      </c>
      <c r="L317" s="191">
        <v>100</v>
      </c>
      <c r="M317" s="190">
        <f t="shared" si="23"/>
        <v>0</v>
      </c>
      <c r="N317" s="190">
        <f t="shared" si="24"/>
        <v>0</v>
      </c>
    </row>
    <row r="318" spans="1:14" ht="12.75">
      <c r="A318" s="1">
        <v>22</v>
      </c>
      <c r="B318" s="762"/>
      <c r="C318" s="761" t="s">
        <v>48</v>
      </c>
      <c r="D318" s="1" t="s">
        <v>96</v>
      </c>
      <c r="E318" s="189">
        <v>0</v>
      </c>
      <c r="F318" s="189">
        <v>0</v>
      </c>
      <c r="G318" s="189">
        <f>E318*F318</f>
        <v>0</v>
      </c>
      <c r="H318" s="226">
        <v>0</v>
      </c>
      <c r="I318" s="189">
        <v>0</v>
      </c>
      <c r="J318" s="189">
        <v>0</v>
      </c>
      <c r="K318" s="189">
        <f>I318*J318</f>
        <v>0</v>
      </c>
      <c r="L318" s="226">
        <v>0</v>
      </c>
      <c r="M318" s="189">
        <f t="shared" si="23"/>
        <v>0</v>
      </c>
      <c r="N318" s="189">
        <f t="shared" si="24"/>
        <v>0</v>
      </c>
    </row>
    <row r="319" spans="1:14" ht="12.75">
      <c r="A319" s="1">
        <v>23</v>
      </c>
      <c r="B319" s="762"/>
      <c r="C319" s="762"/>
      <c r="D319" s="1" t="s">
        <v>98</v>
      </c>
      <c r="E319" s="189">
        <v>0</v>
      </c>
      <c r="F319" s="189">
        <v>0</v>
      </c>
      <c r="G319" s="189">
        <f>E319*F319</f>
        <v>0</v>
      </c>
      <c r="H319" s="226">
        <v>0</v>
      </c>
      <c r="I319" s="189">
        <v>0</v>
      </c>
      <c r="J319" s="189">
        <v>0</v>
      </c>
      <c r="K319" s="189">
        <f>I319*J319</f>
        <v>0</v>
      </c>
      <c r="L319" s="226">
        <v>0</v>
      </c>
      <c r="M319" s="189">
        <f t="shared" si="23"/>
        <v>0</v>
      </c>
      <c r="N319" s="189">
        <f t="shared" si="24"/>
        <v>0</v>
      </c>
    </row>
    <row r="320" spans="1:14" ht="12.75">
      <c r="A320" s="1">
        <v>24</v>
      </c>
      <c r="B320" s="762"/>
      <c r="C320" s="762"/>
      <c r="D320" s="1" t="s">
        <v>99</v>
      </c>
      <c r="E320" s="189">
        <v>0</v>
      </c>
      <c r="F320" s="189">
        <v>0</v>
      </c>
      <c r="G320" s="189">
        <f>E320*F320</f>
        <v>0</v>
      </c>
      <c r="H320" s="226">
        <v>0</v>
      </c>
      <c r="I320" s="189">
        <v>0</v>
      </c>
      <c r="J320" s="189">
        <v>0</v>
      </c>
      <c r="K320" s="189">
        <f>I320*J320</f>
        <v>0</v>
      </c>
      <c r="L320" s="226">
        <v>0</v>
      </c>
      <c r="M320" s="189">
        <f t="shared" si="23"/>
        <v>0</v>
      </c>
      <c r="N320" s="189">
        <f t="shared" si="24"/>
        <v>0</v>
      </c>
    </row>
    <row r="321" spans="1:14" ht="12.75">
      <c r="A321" s="1">
        <v>25</v>
      </c>
      <c r="B321" s="762"/>
      <c r="C321" s="762"/>
      <c r="D321" s="1" t="s">
        <v>100</v>
      </c>
      <c r="E321" s="189">
        <v>0</v>
      </c>
      <c r="F321" s="189">
        <v>0</v>
      </c>
      <c r="G321" s="189">
        <f>E321*F321</f>
        <v>0</v>
      </c>
      <c r="H321" s="226">
        <v>0</v>
      </c>
      <c r="I321" s="189">
        <v>0</v>
      </c>
      <c r="J321" s="189">
        <v>0</v>
      </c>
      <c r="K321" s="189">
        <f>I321*J321</f>
        <v>0</v>
      </c>
      <c r="L321" s="226">
        <v>0</v>
      </c>
      <c r="M321" s="189">
        <f t="shared" si="23"/>
        <v>0</v>
      </c>
      <c r="N321" s="189">
        <f t="shared" si="24"/>
        <v>0</v>
      </c>
    </row>
    <row r="322" spans="1:14" ht="12.75">
      <c r="A322" s="1">
        <v>26</v>
      </c>
      <c r="B322" s="762"/>
      <c r="C322" s="763"/>
      <c r="D322" s="9" t="s">
        <v>4</v>
      </c>
      <c r="E322" s="190">
        <f>SUM(E318:E321)</f>
        <v>0</v>
      </c>
      <c r="F322" s="190">
        <v>0</v>
      </c>
      <c r="G322" s="190">
        <f>SUM(G318:G321)</f>
        <v>0</v>
      </c>
      <c r="H322" s="191">
        <v>0</v>
      </c>
      <c r="I322" s="190">
        <v>0</v>
      </c>
      <c r="J322" s="190">
        <v>0</v>
      </c>
      <c r="K322" s="190">
        <f>SUM(K318:K321)</f>
        <v>0</v>
      </c>
      <c r="L322" s="191">
        <v>100</v>
      </c>
      <c r="M322" s="190">
        <f t="shared" si="23"/>
        <v>0</v>
      </c>
      <c r="N322" s="190">
        <f t="shared" si="24"/>
        <v>0</v>
      </c>
    </row>
    <row r="323" spans="1:14" ht="12.75">
      <c r="A323" s="1">
        <v>27</v>
      </c>
      <c r="B323" s="762"/>
      <c r="C323" s="761" t="s">
        <v>101</v>
      </c>
      <c r="D323" s="1" t="s">
        <v>96</v>
      </c>
      <c r="E323" s="189"/>
      <c r="F323" s="189">
        <v>0</v>
      </c>
      <c r="G323" s="189">
        <f>E323*F323</f>
        <v>0</v>
      </c>
      <c r="H323" s="226">
        <v>0</v>
      </c>
      <c r="I323" s="189">
        <v>0</v>
      </c>
      <c r="J323" s="189">
        <v>0</v>
      </c>
      <c r="K323" s="189">
        <f>I323*J323</f>
        <v>0</v>
      </c>
      <c r="L323" s="226">
        <v>0</v>
      </c>
      <c r="M323" s="189">
        <f t="shared" si="23"/>
        <v>0</v>
      </c>
      <c r="N323" s="189">
        <f t="shared" si="24"/>
        <v>0</v>
      </c>
    </row>
    <row r="324" spans="1:14" ht="12.75">
      <c r="A324" s="1">
        <v>28</v>
      </c>
      <c r="B324" s="762"/>
      <c r="C324" s="762"/>
      <c r="D324" s="1" t="s">
        <v>97</v>
      </c>
      <c r="E324" s="189"/>
      <c r="F324" s="189">
        <v>0</v>
      </c>
      <c r="G324" s="189">
        <f>E324*F324</f>
        <v>0</v>
      </c>
      <c r="H324" s="226">
        <v>0</v>
      </c>
      <c r="I324" s="189">
        <v>0</v>
      </c>
      <c r="J324" s="189">
        <v>0</v>
      </c>
      <c r="K324" s="189">
        <f>I324*J324</f>
        <v>0</v>
      </c>
      <c r="L324" s="226">
        <v>0</v>
      </c>
      <c r="M324" s="189">
        <f t="shared" si="23"/>
        <v>0</v>
      </c>
      <c r="N324" s="189">
        <f t="shared" si="24"/>
        <v>0</v>
      </c>
    </row>
    <row r="325" spans="1:14" ht="12.75">
      <c r="A325" s="1">
        <v>29</v>
      </c>
      <c r="B325" s="762"/>
      <c r="C325" s="762"/>
      <c r="D325" s="1" t="s">
        <v>98</v>
      </c>
      <c r="E325" s="189">
        <v>0</v>
      </c>
      <c r="F325" s="189">
        <v>0</v>
      </c>
      <c r="G325" s="189">
        <f>E325*F325</f>
        <v>0</v>
      </c>
      <c r="H325" s="226">
        <v>0</v>
      </c>
      <c r="I325" s="189">
        <v>0</v>
      </c>
      <c r="J325" s="189">
        <v>0</v>
      </c>
      <c r="K325" s="189">
        <f>I325*J325</f>
        <v>0</v>
      </c>
      <c r="L325" s="226">
        <v>0</v>
      </c>
      <c r="M325" s="189">
        <f t="shared" si="23"/>
        <v>0</v>
      </c>
      <c r="N325" s="189">
        <f t="shared" si="24"/>
        <v>0</v>
      </c>
    </row>
    <row r="326" spans="1:14" ht="12.75">
      <c r="A326" s="1">
        <v>30</v>
      </c>
      <c r="B326" s="762"/>
      <c r="C326" s="762"/>
      <c r="D326" s="1" t="s">
        <v>99</v>
      </c>
      <c r="E326" s="189">
        <v>0</v>
      </c>
      <c r="F326" s="189">
        <v>0</v>
      </c>
      <c r="G326" s="189">
        <f>E326*F326</f>
        <v>0</v>
      </c>
      <c r="H326" s="226">
        <v>0</v>
      </c>
      <c r="I326" s="189">
        <v>0</v>
      </c>
      <c r="J326" s="189">
        <v>0</v>
      </c>
      <c r="K326" s="189">
        <f>I326*J326</f>
        <v>0</v>
      </c>
      <c r="L326" s="226">
        <v>0</v>
      </c>
      <c r="M326" s="189">
        <f t="shared" si="23"/>
        <v>0</v>
      </c>
      <c r="N326" s="189">
        <f t="shared" si="24"/>
        <v>0</v>
      </c>
    </row>
    <row r="327" spans="1:14" ht="12.75">
      <c r="A327" s="1">
        <v>31</v>
      </c>
      <c r="B327" s="762"/>
      <c r="C327" s="763"/>
      <c r="D327" s="9" t="s">
        <v>4</v>
      </c>
      <c r="E327" s="190">
        <f>SUM(E323:E326)</f>
        <v>0</v>
      </c>
      <c r="F327" s="190">
        <v>0</v>
      </c>
      <c r="G327" s="190">
        <f>SUM(G323:G326)</f>
        <v>0</v>
      </c>
      <c r="H327" s="191">
        <v>0</v>
      </c>
      <c r="I327" s="190">
        <v>0</v>
      </c>
      <c r="J327" s="190">
        <v>0</v>
      </c>
      <c r="K327" s="190">
        <f>SUM(K323:K326)</f>
        <v>0</v>
      </c>
      <c r="L327" s="191">
        <v>100</v>
      </c>
      <c r="M327" s="190">
        <f t="shared" si="23"/>
        <v>0</v>
      </c>
      <c r="N327" s="190">
        <f t="shared" si="24"/>
        <v>0</v>
      </c>
    </row>
    <row r="328" spans="1:14" ht="12.75">
      <c r="A328" s="1">
        <v>32</v>
      </c>
      <c r="B328" s="762"/>
      <c r="C328" s="758" t="s">
        <v>102</v>
      </c>
      <c r="D328" s="758"/>
      <c r="E328" s="189">
        <v>0</v>
      </c>
      <c r="F328" s="189">
        <v>0</v>
      </c>
      <c r="G328" s="189">
        <f>E328*F328</f>
        <v>0</v>
      </c>
      <c r="H328" s="226">
        <v>0</v>
      </c>
      <c r="I328" s="189">
        <v>0</v>
      </c>
      <c r="J328" s="189">
        <v>0</v>
      </c>
      <c r="K328" s="189">
        <f>I328*J328</f>
        <v>0</v>
      </c>
      <c r="L328" s="226">
        <v>100</v>
      </c>
      <c r="M328" s="189">
        <f t="shared" si="23"/>
        <v>0</v>
      </c>
      <c r="N328" s="189">
        <f t="shared" si="24"/>
        <v>0</v>
      </c>
    </row>
    <row r="329" spans="1:14" ht="12.75">
      <c r="A329" s="1">
        <v>33</v>
      </c>
      <c r="B329" s="762"/>
      <c r="C329" s="652" t="s">
        <v>103</v>
      </c>
      <c r="D329" s="652"/>
      <c r="E329" s="190">
        <f>E317+E322+E327</f>
        <v>0</v>
      </c>
      <c r="F329" s="190">
        <v>0</v>
      </c>
      <c r="G329" s="190">
        <f>G317+G322+G327+G328</f>
        <v>0</v>
      </c>
      <c r="H329" s="191">
        <v>0</v>
      </c>
      <c r="I329" s="190">
        <v>0</v>
      </c>
      <c r="J329" s="190">
        <v>0</v>
      </c>
      <c r="K329" s="190">
        <f>K317+K322+K327+K328</f>
        <v>0</v>
      </c>
      <c r="L329" s="191">
        <f>I329/I333*100</f>
        <v>0</v>
      </c>
      <c r="M329" s="190">
        <f t="shared" si="23"/>
        <v>0</v>
      </c>
      <c r="N329" s="190">
        <f t="shared" si="24"/>
        <v>0</v>
      </c>
    </row>
    <row r="330" spans="1:14" ht="12.75">
      <c r="A330" s="1">
        <v>34</v>
      </c>
      <c r="B330" s="762"/>
      <c r="C330" s="758" t="s">
        <v>104</v>
      </c>
      <c r="D330" s="758"/>
      <c r="E330" s="189">
        <v>0</v>
      </c>
      <c r="F330" s="189">
        <v>0</v>
      </c>
      <c r="G330" s="189">
        <f>E330*F330</f>
        <v>0</v>
      </c>
      <c r="H330" s="226">
        <v>0</v>
      </c>
      <c r="I330" s="189">
        <v>0</v>
      </c>
      <c r="J330" s="189">
        <v>0</v>
      </c>
      <c r="K330" s="189">
        <f>I330*J330</f>
        <v>0</v>
      </c>
      <c r="L330" s="226">
        <f>I330/I333*100</f>
        <v>0</v>
      </c>
      <c r="M330" s="189">
        <f t="shared" si="23"/>
        <v>0</v>
      </c>
      <c r="N330" s="189">
        <f t="shared" si="24"/>
        <v>0</v>
      </c>
    </row>
    <row r="331" spans="1:14" ht="12.75">
      <c r="A331" s="1">
        <v>35</v>
      </c>
      <c r="B331" s="762"/>
      <c r="C331" s="758" t="s">
        <v>94</v>
      </c>
      <c r="D331" s="758"/>
      <c r="E331" s="189">
        <v>0</v>
      </c>
      <c r="F331" s="189">
        <v>0</v>
      </c>
      <c r="G331" s="189">
        <f>E331*F331</f>
        <v>0</v>
      </c>
      <c r="H331" s="226">
        <v>0</v>
      </c>
      <c r="I331" s="189">
        <v>0</v>
      </c>
      <c r="J331" s="189">
        <v>0</v>
      </c>
      <c r="K331" s="189">
        <f>I331*J331</f>
        <v>0</v>
      </c>
      <c r="L331" s="226">
        <f>I331/I333*100</f>
        <v>0</v>
      </c>
      <c r="M331" s="189">
        <f t="shared" si="23"/>
        <v>0</v>
      </c>
      <c r="N331" s="189">
        <f t="shared" si="24"/>
        <v>0</v>
      </c>
    </row>
    <row r="332" spans="1:14" ht="12.75">
      <c r="A332" s="1">
        <v>36</v>
      </c>
      <c r="B332" s="762"/>
      <c r="C332" s="758" t="s">
        <v>105</v>
      </c>
      <c r="D332" s="758"/>
      <c r="E332" s="189">
        <v>0</v>
      </c>
      <c r="F332" s="325">
        <v>0</v>
      </c>
      <c r="G332" s="189">
        <f>E332*F332</f>
        <v>0</v>
      </c>
      <c r="H332" s="226">
        <v>0</v>
      </c>
      <c r="I332" s="189">
        <v>578</v>
      </c>
      <c r="J332" s="325">
        <v>47</v>
      </c>
      <c r="K332" s="189">
        <f>I332*J332</f>
        <v>27166</v>
      </c>
      <c r="L332" s="226">
        <f>I332/I333*100</f>
        <v>100</v>
      </c>
      <c r="M332" s="189">
        <f t="shared" si="23"/>
        <v>578</v>
      </c>
      <c r="N332" s="189">
        <f t="shared" si="24"/>
        <v>27166</v>
      </c>
    </row>
    <row r="333" spans="1:14" ht="12.75">
      <c r="A333" s="1">
        <v>37</v>
      </c>
      <c r="B333" s="762"/>
      <c r="C333" s="764" t="s">
        <v>106</v>
      </c>
      <c r="D333" s="764"/>
      <c r="E333" s="521">
        <f>SUM(E329:E332)</f>
        <v>0</v>
      </c>
      <c r="F333" s="521">
        <v>0</v>
      </c>
      <c r="G333" s="521">
        <f>SUM(G329:G332)</f>
        <v>0</v>
      </c>
      <c r="H333" s="522">
        <v>100</v>
      </c>
      <c r="I333" s="521">
        <f>SUM(I329:I332)</f>
        <v>578</v>
      </c>
      <c r="J333" s="521">
        <f>K333/I333</f>
        <v>47</v>
      </c>
      <c r="K333" s="521">
        <f>SUM(K329:K332)</f>
        <v>27166</v>
      </c>
      <c r="L333" s="522">
        <v>100</v>
      </c>
      <c r="M333" s="521">
        <f t="shared" si="23"/>
        <v>578</v>
      </c>
      <c r="N333" s="521">
        <f t="shared" si="24"/>
        <v>27166</v>
      </c>
    </row>
    <row r="334" spans="1:14" ht="12.75">
      <c r="A334" s="1">
        <v>38</v>
      </c>
      <c r="B334" s="762"/>
      <c r="C334" s="758" t="s">
        <v>107</v>
      </c>
      <c r="D334" s="758"/>
      <c r="E334" s="189">
        <v>0</v>
      </c>
      <c r="F334" s="189">
        <v>0</v>
      </c>
      <c r="G334" s="189">
        <f>E334*F334</f>
        <v>0</v>
      </c>
      <c r="H334" s="226">
        <v>0</v>
      </c>
      <c r="I334" s="189">
        <v>0</v>
      </c>
      <c r="J334" s="189">
        <v>0</v>
      </c>
      <c r="K334" s="189">
        <f>I334*J334</f>
        <v>0</v>
      </c>
      <c r="L334" s="226">
        <v>100</v>
      </c>
      <c r="M334" s="189">
        <f t="shared" si="23"/>
        <v>0</v>
      </c>
      <c r="N334" s="189">
        <f t="shared" si="24"/>
        <v>0</v>
      </c>
    </row>
    <row r="335" spans="1:14" ht="12.75">
      <c r="A335" s="326">
        <v>39</v>
      </c>
      <c r="B335" s="327"/>
      <c r="C335" s="767" t="s">
        <v>15</v>
      </c>
      <c r="D335" s="767"/>
      <c r="E335" s="328">
        <f>E311+E333+E334</f>
        <v>0</v>
      </c>
      <c r="F335" s="328">
        <v>0</v>
      </c>
      <c r="G335" s="328">
        <f>G311+G333+G334</f>
        <v>0</v>
      </c>
      <c r="H335" s="329">
        <v>0</v>
      </c>
      <c r="I335" s="328">
        <f>I311+I333+I334</f>
        <v>959</v>
      </c>
      <c r="J335" s="328">
        <f>K335/I335</f>
        <v>63.64233472367049</v>
      </c>
      <c r="K335" s="328">
        <f>K311+K333+K334</f>
        <v>61032.998999999996</v>
      </c>
      <c r="L335" s="329">
        <v>0</v>
      </c>
      <c r="M335" s="328">
        <f t="shared" si="23"/>
        <v>959</v>
      </c>
      <c r="N335" s="328">
        <f t="shared" si="24"/>
        <v>61032.998999999996</v>
      </c>
    </row>
  </sheetData>
  <sheetProtection/>
  <mergeCells count="206">
    <mergeCell ref="C334:D334"/>
    <mergeCell ref="C335:D335"/>
    <mergeCell ref="B312:B334"/>
    <mergeCell ref="C312:C317"/>
    <mergeCell ref="C318:C322"/>
    <mergeCell ref="C323:C327"/>
    <mergeCell ref="C328:D328"/>
    <mergeCell ref="C329:D329"/>
    <mergeCell ref="C330:D330"/>
    <mergeCell ref="C331:D331"/>
    <mergeCell ref="C332:D332"/>
    <mergeCell ref="C333:D333"/>
    <mergeCell ref="B297:B311"/>
    <mergeCell ref="C297:C301"/>
    <mergeCell ref="C302:C306"/>
    <mergeCell ref="C307:D307"/>
    <mergeCell ref="C308:D308"/>
    <mergeCell ref="C309:D309"/>
    <mergeCell ref="C310:D310"/>
    <mergeCell ref="C311:D311"/>
    <mergeCell ref="B294:D294"/>
    <mergeCell ref="A295:A296"/>
    <mergeCell ref="B295:D296"/>
    <mergeCell ref="E295:H295"/>
    <mergeCell ref="I295:L295"/>
    <mergeCell ref="M295:N295"/>
    <mergeCell ref="C287:D287"/>
    <mergeCell ref="C288:D288"/>
    <mergeCell ref="A291:D291"/>
    <mergeCell ref="A292:D292"/>
    <mergeCell ref="G292:I292"/>
    <mergeCell ref="A293:N293"/>
    <mergeCell ref="B265:B287"/>
    <mergeCell ref="C265:C270"/>
    <mergeCell ref="C271:C275"/>
    <mergeCell ref="C276:C280"/>
    <mergeCell ref="C281:D281"/>
    <mergeCell ref="C282:D282"/>
    <mergeCell ref="C283:D283"/>
    <mergeCell ref="C284:D284"/>
    <mergeCell ref="C285:D285"/>
    <mergeCell ref="C286:D286"/>
    <mergeCell ref="B250:B264"/>
    <mergeCell ref="C250:C254"/>
    <mergeCell ref="C255:C259"/>
    <mergeCell ref="C260:D260"/>
    <mergeCell ref="C261:D261"/>
    <mergeCell ref="C262:D262"/>
    <mergeCell ref="C263:D263"/>
    <mergeCell ref="C264:D264"/>
    <mergeCell ref="A244:D244"/>
    <mergeCell ref="A245:D245"/>
    <mergeCell ref="G245:I245"/>
    <mergeCell ref="A246:N246"/>
    <mergeCell ref="B247:D247"/>
    <mergeCell ref="A248:A249"/>
    <mergeCell ref="B248:D249"/>
    <mergeCell ref="E248:H248"/>
    <mergeCell ref="I248:L248"/>
    <mergeCell ref="M248:N248"/>
    <mergeCell ref="C237:D237"/>
    <mergeCell ref="C238:D238"/>
    <mergeCell ref="B4:D4"/>
    <mergeCell ref="B53:D53"/>
    <mergeCell ref="B101:D101"/>
    <mergeCell ref="B149:D149"/>
    <mergeCell ref="B197:D197"/>
    <mergeCell ref="B215:B237"/>
    <mergeCell ref="C215:C220"/>
    <mergeCell ref="C221:C225"/>
    <mergeCell ref="B200:B214"/>
    <mergeCell ref="C200:C204"/>
    <mergeCell ref="C205:C209"/>
    <mergeCell ref="C210:D210"/>
    <mergeCell ref="C211:D211"/>
    <mergeCell ref="C212:D212"/>
    <mergeCell ref="C214:D214"/>
    <mergeCell ref="C234:D234"/>
    <mergeCell ref="C235:D235"/>
    <mergeCell ref="C236:D236"/>
    <mergeCell ref="C226:C230"/>
    <mergeCell ref="C231:D231"/>
    <mergeCell ref="C232:D232"/>
    <mergeCell ref="C233:D233"/>
    <mergeCell ref="C188:D188"/>
    <mergeCell ref="C184:D184"/>
    <mergeCell ref="C213:D213"/>
    <mergeCell ref="A196:N196"/>
    <mergeCell ref="A198:A199"/>
    <mergeCell ref="B198:D199"/>
    <mergeCell ref="E198:H198"/>
    <mergeCell ref="I198:L198"/>
    <mergeCell ref="M198:N198"/>
    <mergeCell ref="G195:I195"/>
    <mergeCell ref="C165:D165"/>
    <mergeCell ref="C183:D183"/>
    <mergeCell ref="B166:B188"/>
    <mergeCell ref="C166:C171"/>
    <mergeCell ref="C172:C176"/>
    <mergeCell ref="C187:D187"/>
    <mergeCell ref="C177:C181"/>
    <mergeCell ref="C182:D182"/>
    <mergeCell ref="C185:D185"/>
    <mergeCell ref="C186:D186"/>
    <mergeCell ref="A146:D146"/>
    <mergeCell ref="A147:D147"/>
    <mergeCell ref="C189:D189"/>
    <mergeCell ref="A195:D195"/>
    <mergeCell ref="B152:B165"/>
    <mergeCell ref="C152:C156"/>
    <mergeCell ref="C157:C161"/>
    <mergeCell ref="C162:D162"/>
    <mergeCell ref="C163:D163"/>
    <mergeCell ref="C164:D164"/>
    <mergeCell ref="A148:N148"/>
    <mergeCell ref="A150:A151"/>
    <mergeCell ref="B150:D151"/>
    <mergeCell ref="E150:H150"/>
    <mergeCell ref="I150:L150"/>
    <mergeCell ref="M150:N150"/>
    <mergeCell ref="B118:B140"/>
    <mergeCell ref="C118:C123"/>
    <mergeCell ref="C124:C128"/>
    <mergeCell ref="C137:D137"/>
    <mergeCell ref="C138:D138"/>
    <mergeCell ref="C140:D140"/>
    <mergeCell ref="C129:C133"/>
    <mergeCell ref="C134:D134"/>
    <mergeCell ref="M102:N102"/>
    <mergeCell ref="C141:D141"/>
    <mergeCell ref="C139:D139"/>
    <mergeCell ref="C135:D135"/>
    <mergeCell ref="C114:D114"/>
    <mergeCell ref="C115:D115"/>
    <mergeCell ref="C116:D116"/>
    <mergeCell ref="C117:D117"/>
    <mergeCell ref="C136:D136"/>
    <mergeCell ref="E102:H102"/>
    <mergeCell ref="I102:L102"/>
    <mergeCell ref="C87:D87"/>
    <mergeCell ref="C88:D88"/>
    <mergeCell ref="C89:D89"/>
    <mergeCell ref="C90:D90"/>
    <mergeCell ref="B104:B117"/>
    <mergeCell ref="C104:C108"/>
    <mergeCell ref="C109:C113"/>
    <mergeCell ref="C92:D92"/>
    <mergeCell ref="C93:D93"/>
    <mergeCell ref="A98:D98"/>
    <mergeCell ref="A99:D99"/>
    <mergeCell ref="B70:B92"/>
    <mergeCell ref="C70:C75"/>
    <mergeCell ref="C76:C80"/>
    <mergeCell ref="C91:D91"/>
    <mergeCell ref="C81:C85"/>
    <mergeCell ref="C86:D86"/>
    <mergeCell ref="B56:B69"/>
    <mergeCell ref="C56:C60"/>
    <mergeCell ref="C61:C65"/>
    <mergeCell ref="C66:D66"/>
    <mergeCell ref="C67:D67"/>
    <mergeCell ref="C68:D68"/>
    <mergeCell ref="C69:D69"/>
    <mergeCell ref="A54:A55"/>
    <mergeCell ref="B54:D55"/>
    <mergeCell ref="A50:D50"/>
    <mergeCell ref="A51:D51"/>
    <mergeCell ref="A52:N52"/>
    <mergeCell ref="G51:I51"/>
    <mergeCell ref="A1:D1"/>
    <mergeCell ref="A2:D2"/>
    <mergeCell ref="A3:N3"/>
    <mergeCell ref="G2:I2"/>
    <mergeCell ref="C45:D45"/>
    <mergeCell ref="B22:B44"/>
    <mergeCell ref="C40:D40"/>
    <mergeCell ref="C41:D41"/>
    <mergeCell ref="C42:D42"/>
    <mergeCell ref="C43:D43"/>
    <mergeCell ref="C28:C32"/>
    <mergeCell ref="C33:C37"/>
    <mergeCell ref="C38:D38"/>
    <mergeCell ref="C21:D21"/>
    <mergeCell ref="C44:D44"/>
    <mergeCell ref="C39:D39"/>
    <mergeCell ref="C22:C27"/>
    <mergeCell ref="G99:I99"/>
    <mergeCell ref="G147:I147"/>
    <mergeCell ref="I5:L5"/>
    <mergeCell ref="M5:N5"/>
    <mergeCell ref="M54:N54"/>
    <mergeCell ref="E54:H54"/>
    <mergeCell ref="I54:L54"/>
    <mergeCell ref="A100:N100"/>
    <mergeCell ref="A102:A103"/>
    <mergeCell ref="B102:D103"/>
    <mergeCell ref="E5:H5"/>
    <mergeCell ref="A5:A6"/>
    <mergeCell ref="B5:D6"/>
    <mergeCell ref="B7:B21"/>
    <mergeCell ref="C7:C11"/>
    <mergeCell ref="C12:C16"/>
    <mergeCell ref="C17:D17"/>
    <mergeCell ref="C18:D18"/>
    <mergeCell ref="C20:D20"/>
    <mergeCell ref="C19:D19"/>
  </mergeCells>
  <printOptions horizontalCentered="1"/>
  <pageMargins left="0.7480314960629921" right="0.7480314960629921" top="0.3937007874015748" bottom="0" header="0.5118110236220472" footer="0.511811023622047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0"/>
  <sheetViews>
    <sheetView zoomScalePageLayoutView="0" workbookViewId="0" topLeftCell="A157">
      <selection activeCell="F53" sqref="F53"/>
    </sheetView>
  </sheetViews>
  <sheetFormatPr defaultColWidth="9.140625" defaultRowHeight="12.75"/>
  <cols>
    <col min="1" max="1" width="14.7109375" style="0" customWidth="1"/>
    <col min="2" max="2" width="8.7109375" style="0" customWidth="1"/>
    <col min="3" max="3" width="8.421875" style="0" customWidth="1"/>
    <col min="4" max="5" width="8.8515625" style="0" customWidth="1"/>
    <col min="6" max="8" width="9.00390625" style="0" customWidth="1"/>
    <col min="9" max="9" width="8.8515625" style="0" customWidth="1"/>
    <col min="10" max="10" width="8.421875" style="0" customWidth="1"/>
    <col min="11" max="11" width="8.28125" style="0" customWidth="1"/>
    <col min="12" max="13" width="8.7109375" style="0" customWidth="1"/>
    <col min="14" max="14" width="8.28125" style="0" customWidth="1"/>
    <col min="15" max="15" width="10.57421875" style="0" customWidth="1"/>
  </cols>
  <sheetData>
    <row r="1" spans="1:3" ht="12.75">
      <c r="A1" s="554" t="s">
        <v>22</v>
      </c>
      <c r="B1" s="554"/>
      <c r="C1" s="554"/>
    </row>
    <row r="2" spans="1:9" ht="12.75">
      <c r="A2" s="554" t="s">
        <v>23</v>
      </c>
      <c r="B2" s="554"/>
      <c r="C2" s="554"/>
      <c r="E2" s="26"/>
      <c r="F2" s="26"/>
      <c r="G2" s="2"/>
      <c r="H2" s="26"/>
      <c r="I2" s="26"/>
    </row>
    <row r="3" spans="1:14" ht="12.75">
      <c r="A3" s="26" t="s">
        <v>112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5" ht="12.75">
      <c r="A5" s="538" t="s">
        <v>21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</row>
    <row r="6" spans="1:15" ht="12.75">
      <c r="A6" s="538" t="s">
        <v>477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2:15" ht="12.75">
      <c r="L8" s="28"/>
      <c r="M8" s="28"/>
      <c r="N8" s="533" t="s">
        <v>366</v>
      </c>
      <c r="O8" s="533"/>
    </row>
    <row r="9" spans="1:15" ht="15" customHeight="1">
      <c r="A9" s="240" t="s">
        <v>323</v>
      </c>
      <c r="B9" s="639" t="s">
        <v>85</v>
      </c>
      <c r="C9" s="639" t="s">
        <v>83</v>
      </c>
      <c r="D9" s="575" t="s">
        <v>372</v>
      </c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55" t="s">
        <v>126</v>
      </c>
    </row>
    <row r="10" spans="1:15" ht="15" customHeight="1">
      <c r="A10" s="246" t="s">
        <v>325</v>
      </c>
      <c r="B10" s="771"/>
      <c r="C10" s="771"/>
      <c r="D10" s="136" t="s">
        <v>315</v>
      </c>
      <c r="E10" s="135" t="s">
        <v>316</v>
      </c>
      <c r="F10" s="135" t="s">
        <v>169</v>
      </c>
      <c r="G10" s="135" t="s">
        <v>317</v>
      </c>
      <c r="H10" s="135" t="s">
        <v>318</v>
      </c>
      <c r="I10" s="135" t="s">
        <v>170</v>
      </c>
      <c r="J10" s="135" t="s">
        <v>319</v>
      </c>
      <c r="K10" s="135" t="s">
        <v>172</v>
      </c>
      <c r="L10" s="135" t="s">
        <v>173</v>
      </c>
      <c r="M10" s="135" t="s">
        <v>321</v>
      </c>
      <c r="N10" s="134" t="s">
        <v>320</v>
      </c>
      <c r="O10" s="557"/>
    </row>
    <row r="11" spans="1:15" ht="15" customHeight="1">
      <c r="A11" s="137" t="s">
        <v>324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9"/>
      <c r="O11" s="140"/>
    </row>
    <row r="12" spans="1:15" ht="15" customHeight="1">
      <c r="A12" s="4" t="s">
        <v>2</v>
      </c>
      <c r="B12" s="85">
        <v>21769</v>
      </c>
      <c r="C12" s="85">
        <v>125</v>
      </c>
      <c r="D12" s="85">
        <v>2696013</v>
      </c>
      <c r="E12" s="85">
        <v>15875</v>
      </c>
      <c r="F12" s="85">
        <v>0</v>
      </c>
      <c r="G12" s="50">
        <v>0</v>
      </c>
      <c r="H12" s="50">
        <v>0</v>
      </c>
      <c r="I12" s="85">
        <v>0</v>
      </c>
      <c r="J12" s="85">
        <v>0</v>
      </c>
      <c r="K12" s="85">
        <v>0</v>
      </c>
      <c r="L12" s="85">
        <v>0</v>
      </c>
      <c r="M12" s="99">
        <v>0</v>
      </c>
      <c r="N12" s="99">
        <v>0</v>
      </c>
      <c r="O12" s="85">
        <f>SUM(D12:N12)</f>
        <v>2711888</v>
      </c>
    </row>
    <row r="13" spans="1:15" ht="15" customHeight="1">
      <c r="A13" s="4" t="s">
        <v>3</v>
      </c>
      <c r="B13" s="85">
        <v>41142</v>
      </c>
      <c r="C13" s="85">
        <v>94</v>
      </c>
      <c r="D13" s="85">
        <v>3038114</v>
      </c>
      <c r="E13" s="85">
        <v>810844</v>
      </c>
      <c r="F13" s="85">
        <v>0</v>
      </c>
      <c r="G13" s="50">
        <v>0</v>
      </c>
      <c r="H13" s="50">
        <v>0</v>
      </c>
      <c r="I13" s="85">
        <v>0</v>
      </c>
      <c r="J13" s="85">
        <v>0</v>
      </c>
      <c r="K13" s="85">
        <v>0</v>
      </c>
      <c r="L13" s="85">
        <v>0</v>
      </c>
      <c r="M13" s="99">
        <v>0</v>
      </c>
      <c r="N13" s="99">
        <v>0</v>
      </c>
      <c r="O13" s="85">
        <f>SUM(D13:N13)</f>
        <v>3848958</v>
      </c>
    </row>
    <row r="14" spans="1:15" ht="15" customHeight="1">
      <c r="A14" s="516" t="s">
        <v>295</v>
      </c>
      <c r="B14" s="344">
        <f>SUM(B12:B13)</f>
        <v>62911</v>
      </c>
      <c r="C14" s="344">
        <f>O14/B14</f>
        <v>104.28773982292445</v>
      </c>
      <c r="D14" s="344">
        <f aca="true" t="shared" si="0" ref="D14:O14">SUM(D12:D13)</f>
        <v>5734127</v>
      </c>
      <c r="E14" s="344">
        <f t="shared" si="0"/>
        <v>826719</v>
      </c>
      <c r="F14" s="344">
        <f t="shared" si="0"/>
        <v>0</v>
      </c>
      <c r="G14" s="344">
        <f t="shared" si="0"/>
        <v>0</v>
      </c>
      <c r="H14" s="344">
        <f t="shared" si="0"/>
        <v>0</v>
      </c>
      <c r="I14" s="344">
        <f t="shared" si="0"/>
        <v>0</v>
      </c>
      <c r="J14" s="344">
        <f t="shared" si="0"/>
        <v>0</v>
      </c>
      <c r="K14" s="344">
        <f t="shared" si="0"/>
        <v>0</v>
      </c>
      <c r="L14" s="344">
        <f t="shared" si="0"/>
        <v>0</v>
      </c>
      <c r="M14" s="344">
        <f t="shared" si="0"/>
        <v>0</v>
      </c>
      <c r="N14" s="344">
        <f t="shared" si="0"/>
        <v>0</v>
      </c>
      <c r="O14" s="344">
        <f t="shared" si="0"/>
        <v>6560846</v>
      </c>
    </row>
    <row r="15" spans="1:15" ht="15" customHeight="1">
      <c r="A15" s="128" t="s">
        <v>326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30"/>
    </row>
    <row r="16" spans="1:15" ht="15" customHeight="1">
      <c r="A16" s="4" t="s">
        <v>2</v>
      </c>
      <c r="B16" s="85">
        <v>7230</v>
      </c>
      <c r="C16" s="85">
        <v>90</v>
      </c>
      <c r="D16" s="85">
        <v>628593</v>
      </c>
      <c r="E16" s="85">
        <v>23130</v>
      </c>
      <c r="F16" s="85">
        <v>0</v>
      </c>
      <c r="G16" s="50">
        <v>0</v>
      </c>
      <c r="H16" s="50">
        <v>0</v>
      </c>
      <c r="I16" s="85">
        <v>0</v>
      </c>
      <c r="J16" s="85">
        <v>0</v>
      </c>
      <c r="K16" s="85">
        <v>0</v>
      </c>
      <c r="L16" s="85">
        <v>0</v>
      </c>
      <c r="M16" s="99">
        <v>0</v>
      </c>
      <c r="N16" s="99">
        <v>0</v>
      </c>
      <c r="O16" s="85">
        <f>SUM(D16:N16)</f>
        <v>651723</v>
      </c>
    </row>
    <row r="17" spans="1:15" ht="15" customHeight="1">
      <c r="A17" s="4" t="s">
        <v>3</v>
      </c>
      <c r="B17" s="85">
        <v>14194</v>
      </c>
      <c r="C17" s="85">
        <v>38.87</v>
      </c>
      <c r="D17" s="85">
        <v>706132</v>
      </c>
      <c r="E17" s="85">
        <v>34555</v>
      </c>
      <c r="F17" s="85">
        <v>0</v>
      </c>
      <c r="G17" s="50">
        <v>0</v>
      </c>
      <c r="H17" s="50">
        <v>0</v>
      </c>
      <c r="I17" s="85">
        <v>0</v>
      </c>
      <c r="J17" s="85">
        <v>0</v>
      </c>
      <c r="K17" s="85">
        <v>0</v>
      </c>
      <c r="L17" s="85">
        <v>0</v>
      </c>
      <c r="M17" s="99">
        <v>0</v>
      </c>
      <c r="N17" s="99">
        <v>0</v>
      </c>
      <c r="O17" s="85">
        <f>SUM(D17:N17)</f>
        <v>740687</v>
      </c>
    </row>
    <row r="18" spans="1:15" ht="15" customHeight="1">
      <c r="A18" s="516" t="s">
        <v>295</v>
      </c>
      <c r="B18" s="344">
        <f>SUM(B16:B17)</f>
        <v>21424</v>
      </c>
      <c r="C18" s="344">
        <f>O18/B18</f>
        <v>64.99299850634802</v>
      </c>
      <c r="D18" s="344">
        <f aca="true" t="shared" si="1" ref="D18:O18">SUM(D16:D17)</f>
        <v>1334725</v>
      </c>
      <c r="E18" s="344">
        <f t="shared" si="1"/>
        <v>57685</v>
      </c>
      <c r="F18" s="344">
        <f t="shared" si="1"/>
        <v>0</v>
      </c>
      <c r="G18" s="344">
        <f t="shared" si="1"/>
        <v>0</v>
      </c>
      <c r="H18" s="344">
        <f t="shared" si="1"/>
        <v>0</v>
      </c>
      <c r="I18" s="344">
        <f t="shared" si="1"/>
        <v>0</v>
      </c>
      <c r="J18" s="344">
        <f t="shared" si="1"/>
        <v>0</v>
      </c>
      <c r="K18" s="344">
        <f t="shared" si="1"/>
        <v>0</v>
      </c>
      <c r="L18" s="344">
        <f t="shared" si="1"/>
        <v>0</v>
      </c>
      <c r="M18" s="344">
        <f t="shared" si="1"/>
        <v>0</v>
      </c>
      <c r="N18" s="344">
        <f t="shared" si="1"/>
        <v>0</v>
      </c>
      <c r="O18" s="344">
        <f t="shared" si="1"/>
        <v>1392410</v>
      </c>
    </row>
    <row r="19" spans="1:15" ht="15" customHeight="1">
      <c r="A19" s="65" t="s">
        <v>9</v>
      </c>
      <c r="B19" s="107">
        <f>B14+B18</f>
        <v>84335</v>
      </c>
      <c r="C19" s="107">
        <f>O19/B19</f>
        <v>94.30551965376178</v>
      </c>
      <c r="D19" s="107">
        <f aca="true" t="shared" si="2" ref="D19:O19">D14+D18</f>
        <v>7068852</v>
      </c>
      <c r="E19" s="107">
        <f t="shared" si="2"/>
        <v>884404</v>
      </c>
      <c r="F19" s="107">
        <f t="shared" si="2"/>
        <v>0</v>
      </c>
      <c r="G19" s="107">
        <f t="shared" si="2"/>
        <v>0</v>
      </c>
      <c r="H19" s="107">
        <f t="shared" si="2"/>
        <v>0</v>
      </c>
      <c r="I19" s="107">
        <f t="shared" si="2"/>
        <v>0</v>
      </c>
      <c r="J19" s="107">
        <f t="shared" si="2"/>
        <v>0</v>
      </c>
      <c r="K19" s="107">
        <f t="shared" si="2"/>
        <v>0</v>
      </c>
      <c r="L19" s="107">
        <f t="shared" si="2"/>
        <v>0</v>
      </c>
      <c r="M19" s="107">
        <f t="shared" si="2"/>
        <v>0</v>
      </c>
      <c r="N19" s="107">
        <f t="shared" si="2"/>
        <v>0</v>
      </c>
      <c r="O19" s="107">
        <f t="shared" si="2"/>
        <v>7953256</v>
      </c>
    </row>
    <row r="20" spans="5:10" ht="15" customHeight="1">
      <c r="E20" s="266"/>
      <c r="F20" s="267"/>
      <c r="G20" s="267"/>
      <c r="H20" s="267"/>
      <c r="I20" s="267"/>
      <c r="J20" s="266"/>
    </row>
    <row r="21" spans="1:15" ht="15" customHeight="1">
      <c r="A21" s="772" t="s">
        <v>327</v>
      </c>
      <c r="B21" s="773"/>
      <c r="C21" s="774"/>
      <c r="D21" s="344">
        <v>4777269</v>
      </c>
      <c r="E21" s="344">
        <v>651446</v>
      </c>
      <c r="F21" s="523">
        <v>0</v>
      </c>
      <c r="G21" s="523">
        <v>0</v>
      </c>
      <c r="H21" s="523">
        <v>0</v>
      </c>
      <c r="I21" s="523">
        <v>0</v>
      </c>
      <c r="J21" s="523">
        <v>0</v>
      </c>
      <c r="K21" s="523">
        <v>0</v>
      </c>
      <c r="L21" s="523">
        <v>0</v>
      </c>
      <c r="M21" s="523">
        <v>0</v>
      </c>
      <c r="N21" s="523">
        <v>0</v>
      </c>
      <c r="O21" s="344">
        <f>SUM(D21:N21)</f>
        <v>5428715</v>
      </c>
    </row>
    <row r="22" spans="1:15" ht="15" customHeight="1">
      <c r="A22" s="758" t="s">
        <v>405</v>
      </c>
      <c r="B22" s="758"/>
      <c r="C22" s="758"/>
      <c r="D22" s="85">
        <f>D21*2/100</f>
        <v>95545.38</v>
      </c>
      <c r="E22" s="85">
        <f>E21*2/100</f>
        <v>13028.92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85">
        <f>SUM(D22:N22)</f>
        <v>108574.3</v>
      </c>
    </row>
    <row r="23" spans="1:15" ht="15" customHeight="1">
      <c r="A23" s="758" t="s">
        <v>328</v>
      </c>
      <c r="B23" s="758"/>
      <c r="C23" s="758"/>
      <c r="D23" s="85">
        <f>D21*5/100</f>
        <v>238863.45</v>
      </c>
      <c r="E23" s="85">
        <f>E21*5/100</f>
        <v>32572.3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85">
        <f>SUM(D23:N23)</f>
        <v>271435.75</v>
      </c>
    </row>
    <row r="24" spans="1:15" ht="15" customHeight="1">
      <c r="A24" s="767" t="s">
        <v>329</v>
      </c>
      <c r="B24" s="767"/>
      <c r="C24" s="767"/>
      <c r="D24" s="60">
        <f aca="true" t="shared" si="3" ref="D24:O24">SUM(D22:D23)</f>
        <v>334408.83</v>
      </c>
      <c r="E24" s="60">
        <f t="shared" si="3"/>
        <v>45601.22</v>
      </c>
      <c r="F24" s="60">
        <f t="shared" si="3"/>
        <v>0</v>
      </c>
      <c r="G24" s="60">
        <f t="shared" si="3"/>
        <v>0</v>
      </c>
      <c r="H24" s="60">
        <f t="shared" si="3"/>
        <v>0</v>
      </c>
      <c r="I24" s="60">
        <f t="shared" si="3"/>
        <v>0</v>
      </c>
      <c r="J24" s="60">
        <f t="shared" si="3"/>
        <v>0</v>
      </c>
      <c r="K24" s="60">
        <f t="shared" si="3"/>
        <v>0</v>
      </c>
      <c r="L24" s="60">
        <f t="shared" si="3"/>
        <v>0</v>
      </c>
      <c r="M24" s="60">
        <f t="shared" si="3"/>
        <v>0</v>
      </c>
      <c r="N24" s="60">
        <f t="shared" si="3"/>
        <v>0</v>
      </c>
      <c r="O24" s="60">
        <f t="shared" si="3"/>
        <v>380010.05</v>
      </c>
    </row>
    <row r="40" spans="1:3" ht="12.75">
      <c r="A40" s="554" t="s">
        <v>22</v>
      </c>
      <c r="B40" s="554"/>
      <c r="C40" s="554"/>
    </row>
    <row r="41" spans="1:9" ht="12.75">
      <c r="A41" s="554" t="s">
        <v>23</v>
      </c>
      <c r="B41" s="554"/>
      <c r="C41" s="554"/>
      <c r="E41" s="26"/>
      <c r="F41" s="26"/>
      <c r="G41" s="2"/>
      <c r="H41" s="26"/>
      <c r="I41" s="26"/>
    </row>
    <row r="42" spans="1:14" ht="12.75">
      <c r="A42" s="26" t="s">
        <v>65</v>
      </c>
      <c r="B42" s="26"/>
      <c r="C42" s="26"/>
      <c r="D42" s="26"/>
      <c r="E42" s="26"/>
      <c r="F42" s="26"/>
      <c r="G42" s="26"/>
      <c r="H42" s="265"/>
      <c r="I42" s="265"/>
      <c r="J42" s="26"/>
      <c r="K42" s="26"/>
      <c r="L42" s="26"/>
      <c r="M42" s="26"/>
      <c r="N42" s="26"/>
    </row>
    <row r="43" spans="1:14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5" ht="12.75">
      <c r="A44" s="538" t="s">
        <v>21</v>
      </c>
      <c r="B44" s="538"/>
      <c r="C44" s="538"/>
      <c r="D44" s="538"/>
      <c r="E44" s="538"/>
      <c r="F44" s="538"/>
      <c r="G44" s="538"/>
      <c r="H44" s="538"/>
      <c r="I44" s="538"/>
      <c r="J44" s="538"/>
      <c r="K44" s="538"/>
      <c r="L44" s="538"/>
      <c r="M44" s="538"/>
      <c r="N44" s="538"/>
      <c r="O44" s="538"/>
    </row>
    <row r="45" spans="1:15" ht="12.75">
      <c r="A45" s="538" t="s">
        <v>477</v>
      </c>
      <c r="B45" s="538"/>
      <c r="C45" s="538"/>
      <c r="D45" s="538"/>
      <c r="E45" s="538"/>
      <c r="F45" s="538"/>
      <c r="G45" s="538"/>
      <c r="H45" s="538"/>
      <c r="I45" s="538"/>
      <c r="J45" s="538"/>
      <c r="K45" s="538"/>
      <c r="L45" s="538"/>
      <c r="M45" s="538"/>
      <c r="N45" s="538"/>
      <c r="O45" s="538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2:15" ht="12.75">
      <c r="L47" s="28"/>
      <c r="M47" s="28"/>
      <c r="N47" s="533" t="s">
        <v>367</v>
      </c>
      <c r="O47" s="533"/>
    </row>
    <row r="48" spans="1:15" ht="15" customHeight="1">
      <c r="A48" s="240" t="s">
        <v>323</v>
      </c>
      <c r="B48" s="639" t="s">
        <v>85</v>
      </c>
      <c r="C48" s="639" t="s">
        <v>83</v>
      </c>
      <c r="D48" s="575" t="s">
        <v>372</v>
      </c>
      <c r="E48" s="576"/>
      <c r="F48" s="576"/>
      <c r="G48" s="576"/>
      <c r="H48" s="576"/>
      <c r="I48" s="576"/>
      <c r="J48" s="576"/>
      <c r="K48" s="576"/>
      <c r="L48" s="576"/>
      <c r="M48" s="576"/>
      <c r="N48" s="576"/>
      <c r="O48" s="555" t="s">
        <v>126</v>
      </c>
    </row>
    <row r="49" spans="1:15" ht="15" customHeight="1">
      <c r="A49" s="246" t="s">
        <v>325</v>
      </c>
      <c r="B49" s="771"/>
      <c r="C49" s="771"/>
      <c r="D49" s="136" t="s">
        <v>315</v>
      </c>
      <c r="E49" s="135" t="s">
        <v>316</v>
      </c>
      <c r="F49" s="135" t="s">
        <v>169</v>
      </c>
      <c r="G49" s="135" t="s">
        <v>317</v>
      </c>
      <c r="H49" s="135" t="s">
        <v>318</v>
      </c>
      <c r="I49" s="135" t="s">
        <v>170</v>
      </c>
      <c r="J49" s="135" t="s">
        <v>319</v>
      </c>
      <c r="K49" s="135" t="s">
        <v>172</v>
      </c>
      <c r="L49" s="135" t="s">
        <v>173</v>
      </c>
      <c r="M49" s="135" t="s">
        <v>321</v>
      </c>
      <c r="N49" s="134" t="s">
        <v>320</v>
      </c>
      <c r="O49" s="557"/>
    </row>
    <row r="50" spans="1:15" ht="15" customHeight="1">
      <c r="A50" s="137" t="s">
        <v>324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9"/>
      <c r="O50" s="140"/>
    </row>
    <row r="51" spans="1:15" ht="15" customHeight="1">
      <c r="A51" s="4" t="s">
        <v>2</v>
      </c>
      <c r="B51" s="85">
        <v>12957</v>
      </c>
      <c r="C51" s="50">
        <v>94.96</v>
      </c>
      <c r="D51" s="85">
        <v>65211</v>
      </c>
      <c r="E51" s="85">
        <v>30268</v>
      </c>
      <c r="F51" s="85">
        <v>511107</v>
      </c>
      <c r="G51" s="50">
        <v>623842</v>
      </c>
      <c r="H51" s="50">
        <v>0</v>
      </c>
      <c r="I51" s="85">
        <v>0</v>
      </c>
      <c r="J51" s="85">
        <v>0</v>
      </c>
      <c r="K51" s="85">
        <v>0</v>
      </c>
      <c r="L51" s="85">
        <v>0</v>
      </c>
      <c r="M51" s="99">
        <v>0</v>
      </c>
      <c r="N51" s="99">
        <v>0</v>
      </c>
      <c r="O51" s="47">
        <f>SUM(D51:N51)</f>
        <v>1230428</v>
      </c>
    </row>
    <row r="52" spans="1:15" ht="15" customHeight="1">
      <c r="A52" s="4" t="s">
        <v>3</v>
      </c>
      <c r="B52" s="85">
        <v>33194</v>
      </c>
      <c r="C52" s="50">
        <v>71.78</v>
      </c>
      <c r="D52" s="85">
        <v>190613</v>
      </c>
      <c r="E52" s="85">
        <v>36931</v>
      </c>
      <c r="F52" s="85">
        <v>1329175</v>
      </c>
      <c r="G52" s="50">
        <v>485349</v>
      </c>
      <c r="H52" s="50">
        <v>0</v>
      </c>
      <c r="I52" s="85">
        <v>340721</v>
      </c>
      <c r="J52" s="85">
        <v>0</v>
      </c>
      <c r="K52" s="85">
        <v>0</v>
      </c>
      <c r="L52" s="85">
        <v>0</v>
      </c>
      <c r="M52" s="99">
        <v>0</v>
      </c>
      <c r="N52" s="99">
        <v>0</v>
      </c>
      <c r="O52" s="47">
        <f>SUM(D52:N52)</f>
        <v>2382789</v>
      </c>
    </row>
    <row r="53" spans="1:15" ht="15" customHeight="1">
      <c r="A53" s="516" t="s">
        <v>295</v>
      </c>
      <c r="B53" s="344">
        <f>SUM(B51:B52)</f>
        <v>46151</v>
      </c>
      <c r="C53" s="344">
        <f>O53/B53</f>
        <v>78.29119629043791</v>
      </c>
      <c r="D53" s="344">
        <f aca="true" t="shared" si="4" ref="D53:O53">SUM(D51:D52)</f>
        <v>255824</v>
      </c>
      <c r="E53" s="344">
        <f t="shared" si="4"/>
        <v>67199</v>
      </c>
      <c r="F53" s="344">
        <f t="shared" si="4"/>
        <v>1840282</v>
      </c>
      <c r="G53" s="344">
        <f t="shared" si="4"/>
        <v>1109191</v>
      </c>
      <c r="H53" s="344">
        <f t="shared" si="4"/>
        <v>0</v>
      </c>
      <c r="I53" s="344">
        <f t="shared" si="4"/>
        <v>340721</v>
      </c>
      <c r="J53" s="344">
        <f t="shared" si="4"/>
        <v>0</v>
      </c>
      <c r="K53" s="344">
        <f t="shared" si="4"/>
        <v>0</v>
      </c>
      <c r="L53" s="344">
        <f t="shared" si="4"/>
        <v>0</v>
      </c>
      <c r="M53" s="344">
        <f t="shared" si="4"/>
        <v>0</v>
      </c>
      <c r="N53" s="344">
        <f t="shared" si="4"/>
        <v>0</v>
      </c>
      <c r="O53" s="344">
        <f t="shared" si="4"/>
        <v>3613217</v>
      </c>
    </row>
    <row r="54" spans="1:15" ht="15" customHeight="1">
      <c r="A54" s="128" t="s">
        <v>326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30"/>
    </row>
    <row r="55" spans="1:15" ht="15" customHeight="1">
      <c r="A55" s="4" t="s">
        <v>2</v>
      </c>
      <c r="B55" s="85">
        <v>2288</v>
      </c>
      <c r="C55" s="85">
        <v>67</v>
      </c>
      <c r="D55" s="85">
        <v>2212</v>
      </c>
      <c r="E55" s="50">
        <v>33881</v>
      </c>
      <c r="F55" s="85">
        <v>77361</v>
      </c>
      <c r="G55" s="50">
        <v>32483</v>
      </c>
      <c r="H55" s="50">
        <v>2765</v>
      </c>
      <c r="I55" s="85">
        <v>1244</v>
      </c>
      <c r="J55" s="85">
        <v>3640</v>
      </c>
      <c r="K55" s="85">
        <v>0</v>
      </c>
      <c r="L55" s="85">
        <v>0</v>
      </c>
      <c r="M55" s="99">
        <v>0</v>
      </c>
      <c r="N55" s="99">
        <v>0</v>
      </c>
      <c r="O55" s="47">
        <f>SUM(D55:N55)</f>
        <v>153586</v>
      </c>
    </row>
    <row r="56" spans="1:15" ht="15" customHeight="1">
      <c r="A56" s="4" t="s">
        <v>3</v>
      </c>
      <c r="B56" s="85">
        <v>12118</v>
      </c>
      <c r="C56" s="85">
        <v>47.3</v>
      </c>
      <c r="D56" s="85">
        <v>2060</v>
      </c>
      <c r="E56" s="50">
        <v>130802</v>
      </c>
      <c r="F56" s="85">
        <v>135735</v>
      </c>
      <c r="G56" s="50">
        <v>47575</v>
      </c>
      <c r="H56" s="50">
        <v>66949</v>
      </c>
      <c r="I56" s="85">
        <v>78871</v>
      </c>
      <c r="J56" s="85">
        <v>111199</v>
      </c>
      <c r="K56" s="85">
        <v>0</v>
      </c>
      <c r="L56" s="85">
        <v>0</v>
      </c>
      <c r="M56" s="99">
        <v>0</v>
      </c>
      <c r="N56" s="99">
        <v>0</v>
      </c>
      <c r="O56" s="47">
        <f>SUM(D56:N56)</f>
        <v>573191</v>
      </c>
    </row>
    <row r="57" spans="1:15" ht="15" customHeight="1">
      <c r="A57" s="516" t="s">
        <v>295</v>
      </c>
      <c r="B57" s="344">
        <f>SUM(B55:B56)</f>
        <v>14406</v>
      </c>
      <c r="C57" s="344">
        <f>O57/B57</f>
        <v>50.449604331528526</v>
      </c>
      <c r="D57" s="344">
        <f aca="true" t="shared" si="5" ref="D57:O57">SUM(D55:D56)</f>
        <v>4272</v>
      </c>
      <c r="E57" s="344">
        <f t="shared" si="5"/>
        <v>164683</v>
      </c>
      <c r="F57" s="344">
        <f t="shared" si="5"/>
        <v>213096</v>
      </c>
      <c r="G57" s="344">
        <f t="shared" si="5"/>
        <v>80058</v>
      </c>
      <c r="H57" s="344">
        <f t="shared" si="5"/>
        <v>69714</v>
      </c>
      <c r="I57" s="344">
        <f t="shared" si="5"/>
        <v>80115</v>
      </c>
      <c r="J57" s="344">
        <f t="shared" si="5"/>
        <v>114839</v>
      </c>
      <c r="K57" s="344">
        <f t="shared" si="5"/>
        <v>0</v>
      </c>
      <c r="L57" s="344">
        <f t="shared" si="5"/>
        <v>0</v>
      </c>
      <c r="M57" s="344">
        <f t="shared" si="5"/>
        <v>0</v>
      </c>
      <c r="N57" s="344">
        <f t="shared" si="5"/>
        <v>0</v>
      </c>
      <c r="O57" s="344">
        <f t="shared" si="5"/>
        <v>726777</v>
      </c>
    </row>
    <row r="58" spans="1:15" ht="15" customHeight="1">
      <c r="A58" s="65" t="s">
        <v>9</v>
      </c>
      <c r="B58" s="107">
        <f>B53+B57</f>
        <v>60557</v>
      </c>
      <c r="C58" s="107">
        <f>O58/B58</f>
        <v>71.66791617814621</v>
      </c>
      <c r="D58" s="107">
        <f aca="true" t="shared" si="6" ref="D58:O58">D53+D57</f>
        <v>260096</v>
      </c>
      <c r="E58" s="107">
        <f t="shared" si="6"/>
        <v>231882</v>
      </c>
      <c r="F58" s="107">
        <f t="shared" si="6"/>
        <v>2053378</v>
      </c>
      <c r="G58" s="107">
        <f t="shared" si="6"/>
        <v>1189249</v>
      </c>
      <c r="H58" s="107">
        <f t="shared" si="6"/>
        <v>69714</v>
      </c>
      <c r="I58" s="107">
        <f t="shared" si="6"/>
        <v>420836</v>
      </c>
      <c r="J58" s="107">
        <f t="shared" si="6"/>
        <v>114839</v>
      </c>
      <c r="K58" s="107">
        <f t="shared" si="6"/>
        <v>0</v>
      </c>
      <c r="L58" s="107">
        <f t="shared" si="6"/>
        <v>0</v>
      </c>
      <c r="M58" s="107">
        <f t="shared" si="6"/>
        <v>0</v>
      </c>
      <c r="N58" s="107">
        <f t="shared" si="6"/>
        <v>0</v>
      </c>
      <c r="O58" s="107">
        <f t="shared" si="6"/>
        <v>4339994</v>
      </c>
    </row>
    <row r="59" spans="5:10" ht="15" customHeight="1">
      <c r="E59" s="266"/>
      <c r="F59" s="267"/>
      <c r="G59" s="267"/>
      <c r="H59" s="267"/>
      <c r="I59" s="267"/>
      <c r="J59" s="266"/>
    </row>
    <row r="60" spans="1:16" ht="15" customHeight="1">
      <c r="A60" s="772" t="s">
        <v>327</v>
      </c>
      <c r="B60" s="773"/>
      <c r="C60" s="774"/>
      <c r="D60" s="344">
        <v>171845</v>
      </c>
      <c r="E60" s="344">
        <v>125780</v>
      </c>
      <c r="F60" s="344">
        <v>1325382</v>
      </c>
      <c r="G60" s="344">
        <v>781162</v>
      </c>
      <c r="H60" s="344">
        <v>35583</v>
      </c>
      <c r="I60" s="344">
        <v>263146</v>
      </c>
      <c r="J60" s="344">
        <v>55443</v>
      </c>
      <c r="K60" s="344">
        <v>0</v>
      </c>
      <c r="L60" s="344">
        <v>0</v>
      </c>
      <c r="M60" s="344">
        <v>0</v>
      </c>
      <c r="N60" s="344">
        <v>0</v>
      </c>
      <c r="O60" s="344">
        <f>SUM(D60:N60)</f>
        <v>2758341</v>
      </c>
      <c r="P60" s="343"/>
    </row>
    <row r="61" spans="1:16" ht="15" customHeight="1">
      <c r="A61" s="758" t="s">
        <v>405</v>
      </c>
      <c r="B61" s="758"/>
      <c r="C61" s="758"/>
      <c r="D61" s="47">
        <v>3437</v>
      </c>
      <c r="E61" s="47">
        <v>2516</v>
      </c>
      <c r="F61" s="47">
        <v>26508</v>
      </c>
      <c r="G61" s="47">
        <v>15623</v>
      </c>
      <c r="H61" s="47">
        <v>712</v>
      </c>
      <c r="I61" s="47">
        <v>5263</v>
      </c>
      <c r="J61" s="47">
        <v>1109</v>
      </c>
      <c r="K61" s="47">
        <v>0</v>
      </c>
      <c r="L61" s="47">
        <v>0</v>
      </c>
      <c r="M61" s="47">
        <v>0</v>
      </c>
      <c r="N61" s="47">
        <v>0</v>
      </c>
      <c r="O61" s="116">
        <f>SUM(D61:N61)</f>
        <v>55168</v>
      </c>
      <c r="P61" s="343"/>
    </row>
    <row r="62" spans="1:16" ht="15" customHeight="1">
      <c r="A62" s="758" t="s">
        <v>328</v>
      </c>
      <c r="B62" s="758"/>
      <c r="C62" s="758"/>
      <c r="D62" s="47">
        <v>8592</v>
      </c>
      <c r="E62" s="47">
        <v>6289</v>
      </c>
      <c r="F62" s="47">
        <v>66269</v>
      </c>
      <c r="G62" s="47">
        <v>39058</v>
      </c>
      <c r="H62" s="47">
        <v>1779</v>
      </c>
      <c r="I62" s="47">
        <v>13157</v>
      </c>
      <c r="J62" s="47">
        <v>2772</v>
      </c>
      <c r="K62" s="47">
        <v>0</v>
      </c>
      <c r="L62" s="47">
        <v>0</v>
      </c>
      <c r="M62" s="47">
        <v>0</v>
      </c>
      <c r="N62" s="47">
        <v>0</v>
      </c>
      <c r="O62" s="116">
        <f>SUM(D62:N62)</f>
        <v>137916</v>
      </c>
      <c r="P62" s="343"/>
    </row>
    <row r="63" spans="1:15" ht="15" customHeight="1">
      <c r="A63" s="767" t="s">
        <v>329</v>
      </c>
      <c r="B63" s="767"/>
      <c r="C63" s="767"/>
      <c r="D63" s="60">
        <f aca="true" t="shared" si="7" ref="D63:O63">SUM(D61:D62)</f>
        <v>12029</v>
      </c>
      <c r="E63" s="60">
        <f t="shared" si="7"/>
        <v>8805</v>
      </c>
      <c r="F63" s="60">
        <f t="shared" si="7"/>
        <v>92777</v>
      </c>
      <c r="G63" s="60">
        <f t="shared" si="7"/>
        <v>54681</v>
      </c>
      <c r="H63" s="60">
        <f t="shared" si="7"/>
        <v>2491</v>
      </c>
      <c r="I63" s="60">
        <f t="shared" si="7"/>
        <v>18420</v>
      </c>
      <c r="J63" s="60">
        <f t="shared" si="7"/>
        <v>3881</v>
      </c>
      <c r="K63" s="60">
        <f t="shared" si="7"/>
        <v>0</v>
      </c>
      <c r="L63" s="60">
        <f t="shared" si="7"/>
        <v>0</v>
      </c>
      <c r="M63" s="60">
        <f t="shared" si="7"/>
        <v>0</v>
      </c>
      <c r="N63" s="60">
        <f t="shared" si="7"/>
        <v>0</v>
      </c>
      <c r="O63" s="60">
        <f t="shared" si="7"/>
        <v>193084</v>
      </c>
    </row>
    <row r="79" spans="1:3" ht="12.75">
      <c r="A79" s="554" t="s">
        <v>22</v>
      </c>
      <c r="B79" s="554"/>
      <c r="C79" s="554"/>
    </row>
    <row r="80" spans="1:9" ht="12.75">
      <c r="A80" s="554" t="s">
        <v>23</v>
      </c>
      <c r="B80" s="554"/>
      <c r="C80" s="554"/>
      <c r="E80" s="26"/>
      <c r="F80" s="26"/>
      <c r="G80" s="2"/>
      <c r="H80" s="26"/>
      <c r="I80" s="26"/>
    </row>
    <row r="81" spans="1:14" ht="12.75">
      <c r="A81" s="26" t="s">
        <v>71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5" ht="12.75">
      <c r="A83" s="538" t="s">
        <v>21</v>
      </c>
      <c r="B83" s="538"/>
      <c r="C83" s="538"/>
      <c r="D83" s="538"/>
      <c r="E83" s="538"/>
      <c r="F83" s="538"/>
      <c r="G83" s="538"/>
      <c r="H83" s="538"/>
      <c r="I83" s="538"/>
      <c r="J83" s="538"/>
      <c r="K83" s="538"/>
      <c r="L83" s="538"/>
      <c r="M83" s="538"/>
      <c r="N83" s="538"/>
      <c r="O83" s="538"/>
    </row>
    <row r="84" spans="1:15" ht="12.75">
      <c r="A84" s="538" t="s">
        <v>477</v>
      </c>
      <c r="B84" s="538"/>
      <c r="C84" s="538"/>
      <c r="D84" s="538"/>
      <c r="E84" s="538"/>
      <c r="F84" s="538"/>
      <c r="G84" s="538"/>
      <c r="H84" s="538"/>
      <c r="I84" s="538"/>
      <c r="J84" s="538"/>
      <c r="K84" s="538"/>
      <c r="L84" s="538"/>
      <c r="M84" s="538"/>
      <c r="N84" s="538"/>
      <c r="O84" s="538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2:15" ht="12.75">
      <c r="L86" s="28"/>
      <c r="M86" s="28"/>
      <c r="N86" s="533" t="s">
        <v>368</v>
      </c>
      <c r="O86" s="533"/>
    </row>
    <row r="87" spans="1:15" ht="15" customHeight="1">
      <c r="A87" s="240" t="s">
        <v>323</v>
      </c>
      <c r="B87" s="639" t="s">
        <v>85</v>
      </c>
      <c r="C87" s="639" t="s">
        <v>83</v>
      </c>
      <c r="D87" s="575" t="s">
        <v>372</v>
      </c>
      <c r="E87" s="576"/>
      <c r="F87" s="576"/>
      <c r="G87" s="576"/>
      <c r="H87" s="576"/>
      <c r="I87" s="576"/>
      <c r="J87" s="576"/>
      <c r="K87" s="576"/>
      <c r="L87" s="576"/>
      <c r="M87" s="576"/>
      <c r="N87" s="576"/>
      <c r="O87" s="555" t="s">
        <v>126</v>
      </c>
    </row>
    <row r="88" spans="1:15" ht="15" customHeight="1">
      <c r="A88" s="246" t="s">
        <v>325</v>
      </c>
      <c r="B88" s="771"/>
      <c r="C88" s="771"/>
      <c r="D88" s="136" t="s">
        <v>315</v>
      </c>
      <c r="E88" s="135" t="s">
        <v>316</v>
      </c>
      <c r="F88" s="135" t="s">
        <v>169</v>
      </c>
      <c r="G88" s="135" t="s">
        <v>317</v>
      </c>
      <c r="H88" s="135" t="s">
        <v>318</v>
      </c>
      <c r="I88" s="135" t="s">
        <v>170</v>
      </c>
      <c r="J88" s="135" t="s">
        <v>319</v>
      </c>
      <c r="K88" s="135" t="s">
        <v>172</v>
      </c>
      <c r="L88" s="135" t="s">
        <v>173</v>
      </c>
      <c r="M88" s="135" t="s">
        <v>321</v>
      </c>
      <c r="N88" s="134" t="s">
        <v>320</v>
      </c>
      <c r="O88" s="557"/>
    </row>
    <row r="89" spans="1:15" ht="15" customHeight="1">
      <c r="A89" s="137" t="s">
        <v>324</v>
      </c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9"/>
      <c r="O89" s="140"/>
    </row>
    <row r="90" spans="1:15" ht="15" customHeight="1">
      <c r="A90" s="4" t="s">
        <v>2</v>
      </c>
      <c r="B90" s="113">
        <v>113</v>
      </c>
      <c r="C90" s="47">
        <v>104</v>
      </c>
      <c r="D90" s="47">
        <v>0</v>
      </c>
      <c r="E90" s="47">
        <v>0</v>
      </c>
      <c r="F90" s="47">
        <v>0</v>
      </c>
      <c r="G90" s="113">
        <v>0</v>
      </c>
      <c r="H90" s="113">
        <v>0</v>
      </c>
      <c r="I90" s="47">
        <v>0</v>
      </c>
      <c r="J90" s="47">
        <v>0</v>
      </c>
      <c r="K90" s="47">
        <v>11697</v>
      </c>
      <c r="L90" s="47">
        <v>0</v>
      </c>
      <c r="M90" s="125">
        <v>0</v>
      </c>
      <c r="N90" s="125">
        <v>0</v>
      </c>
      <c r="O90" s="47">
        <f>SUM(D90:N90)</f>
        <v>11697</v>
      </c>
    </row>
    <row r="91" spans="1:15" ht="15" customHeight="1">
      <c r="A91" s="4" t="s">
        <v>3</v>
      </c>
      <c r="B91" s="113">
        <v>28832</v>
      </c>
      <c r="C91" s="47">
        <v>83</v>
      </c>
      <c r="D91" s="47">
        <v>0</v>
      </c>
      <c r="E91" s="47">
        <v>0</v>
      </c>
      <c r="F91" s="47">
        <v>0</v>
      </c>
      <c r="G91" s="113">
        <v>0</v>
      </c>
      <c r="H91" s="113">
        <v>0</v>
      </c>
      <c r="I91" s="47">
        <v>0</v>
      </c>
      <c r="J91" s="47">
        <v>0</v>
      </c>
      <c r="K91" s="47">
        <v>1096272</v>
      </c>
      <c r="L91" s="47">
        <v>1307256</v>
      </c>
      <c r="M91" s="125"/>
      <c r="N91" s="125"/>
      <c r="O91" s="47">
        <f>SUM(D91:N91)</f>
        <v>2403528</v>
      </c>
    </row>
    <row r="92" spans="1:15" ht="15" customHeight="1">
      <c r="A92" s="516" t="s">
        <v>295</v>
      </c>
      <c r="B92" s="344">
        <f>SUM(B90:B91)</f>
        <v>28945</v>
      </c>
      <c r="C92" s="344">
        <f>O92/B92</f>
        <v>83.44187251684228</v>
      </c>
      <c r="D92" s="344">
        <f aca="true" t="shared" si="8" ref="D92:O92">SUM(D90:D91)</f>
        <v>0</v>
      </c>
      <c r="E92" s="344">
        <f t="shared" si="8"/>
        <v>0</v>
      </c>
      <c r="F92" s="344">
        <f t="shared" si="8"/>
        <v>0</v>
      </c>
      <c r="G92" s="344">
        <f t="shared" si="8"/>
        <v>0</v>
      </c>
      <c r="H92" s="344">
        <f t="shared" si="8"/>
        <v>0</v>
      </c>
      <c r="I92" s="344">
        <f t="shared" si="8"/>
        <v>0</v>
      </c>
      <c r="J92" s="344">
        <f t="shared" si="8"/>
        <v>0</v>
      </c>
      <c r="K92" s="344">
        <f t="shared" si="8"/>
        <v>1107969</v>
      </c>
      <c r="L92" s="344">
        <f t="shared" si="8"/>
        <v>1307256</v>
      </c>
      <c r="M92" s="344">
        <f t="shared" si="8"/>
        <v>0</v>
      </c>
      <c r="N92" s="344">
        <f t="shared" si="8"/>
        <v>0</v>
      </c>
      <c r="O92" s="344">
        <f t="shared" si="8"/>
        <v>2415225</v>
      </c>
    </row>
    <row r="93" spans="1:15" ht="15" customHeight="1">
      <c r="A93" s="128" t="s">
        <v>326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30"/>
    </row>
    <row r="94" spans="1:15" ht="15" customHeight="1">
      <c r="A94" s="4" t="s">
        <v>2</v>
      </c>
      <c r="B94" s="113">
        <v>318</v>
      </c>
      <c r="C94" s="47">
        <v>68</v>
      </c>
      <c r="D94" s="47">
        <v>0</v>
      </c>
      <c r="E94" s="47">
        <v>0</v>
      </c>
      <c r="F94" s="47">
        <v>0</v>
      </c>
      <c r="G94" s="113">
        <v>0</v>
      </c>
      <c r="H94" s="113">
        <v>0</v>
      </c>
      <c r="I94" s="47">
        <v>0</v>
      </c>
      <c r="J94" s="47">
        <v>0</v>
      </c>
      <c r="K94" s="85">
        <v>10658</v>
      </c>
      <c r="L94" s="47">
        <v>7857</v>
      </c>
      <c r="M94" s="47">
        <v>3211</v>
      </c>
      <c r="N94" s="47">
        <v>0</v>
      </c>
      <c r="O94" s="47">
        <f>SUM(D94:N94)</f>
        <v>21726</v>
      </c>
    </row>
    <row r="95" spans="1:15" ht="15" customHeight="1">
      <c r="A95" s="4" t="s">
        <v>3</v>
      </c>
      <c r="B95" s="113">
        <v>7014</v>
      </c>
      <c r="C95" s="47">
        <v>36</v>
      </c>
      <c r="D95" s="47">
        <v>0</v>
      </c>
      <c r="E95" s="47">
        <v>0</v>
      </c>
      <c r="F95" s="47">
        <v>0</v>
      </c>
      <c r="G95" s="113">
        <v>0</v>
      </c>
      <c r="H95" s="113">
        <v>0</v>
      </c>
      <c r="I95" s="47">
        <v>0</v>
      </c>
      <c r="J95" s="47">
        <v>0</v>
      </c>
      <c r="K95" s="47">
        <v>17974</v>
      </c>
      <c r="L95" s="47">
        <v>153713</v>
      </c>
      <c r="M95" s="47">
        <v>84039</v>
      </c>
      <c r="N95" s="47"/>
      <c r="O95" s="47">
        <f>SUM(D95:N95)</f>
        <v>255726</v>
      </c>
    </row>
    <row r="96" spans="1:15" ht="15" customHeight="1">
      <c r="A96" s="516" t="s">
        <v>295</v>
      </c>
      <c r="B96" s="344">
        <f>SUM(B94:B95)</f>
        <v>7332</v>
      </c>
      <c r="C96" s="524">
        <f>O96/B96</f>
        <v>37.84124386252046</v>
      </c>
      <c r="D96" s="344">
        <f aca="true" t="shared" si="9" ref="D96:O96">SUM(D94:D95)</f>
        <v>0</v>
      </c>
      <c r="E96" s="344">
        <f t="shared" si="9"/>
        <v>0</v>
      </c>
      <c r="F96" s="344">
        <f t="shared" si="9"/>
        <v>0</v>
      </c>
      <c r="G96" s="344">
        <f t="shared" si="9"/>
        <v>0</v>
      </c>
      <c r="H96" s="344">
        <f t="shared" si="9"/>
        <v>0</v>
      </c>
      <c r="I96" s="344">
        <f t="shared" si="9"/>
        <v>0</v>
      </c>
      <c r="J96" s="344">
        <f t="shared" si="9"/>
        <v>0</v>
      </c>
      <c r="K96" s="344">
        <f t="shared" si="9"/>
        <v>28632</v>
      </c>
      <c r="L96" s="344">
        <f t="shared" si="9"/>
        <v>161570</v>
      </c>
      <c r="M96" s="344">
        <f t="shared" si="9"/>
        <v>87250</v>
      </c>
      <c r="N96" s="344">
        <f t="shared" si="9"/>
        <v>0</v>
      </c>
      <c r="O96" s="344">
        <f t="shared" si="9"/>
        <v>277452</v>
      </c>
    </row>
    <row r="97" spans="1:15" ht="15" customHeight="1">
      <c r="A97" s="65" t="s">
        <v>9</v>
      </c>
      <c r="B97" s="107">
        <f>B92+B96</f>
        <v>36277</v>
      </c>
      <c r="C97" s="107"/>
      <c r="D97" s="107">
        <f aca="true" t="shared" si="10" ref="D97:O97">D92+D96</f>
        <v>0</v>
      </c>
      <c r="E97" s="107">
        <f t="shared" si="10"/>
        <v>0</v>
      </c>
      <c r="F97" s="107">
        <f t="shared" si="10"/>
        <v>0</v>
      </c>
      <c r="G97" s="107">
        <f t="shared" si="10"/>
        <v>0</v>
      </c>
      <c r="H97" s="107">
        <f t="shared" si="10"/>
        <v>0</v>
      </c>
      <c r="I97" s="107">
        <f t="shared" si="10"/>
        <v>0</v>
      </c>
      <c r="J97" s="107">
        <f t="shared" si="10"/>
        <v>0</v>
      </c>
      <c r="K97" s="107">
        <f t="shared" si="10"/>
        <v>1136601</v>
      </c>
      <c r="L97" s="107">
        <f t="shared" si="10"/>
        <v>1468826</v>
      </c>
      <c r="M97" s="107">
        <f t="shared" si="10"/>
        <v>87250</v>
      </c>
      <c r="N97" s="107">
        <f t="shared" si="10"/>
        <v>0</v>
      </c>
      <c r="O97" s="107">
        <f t="shared" si="10"/>
        <v>2692677</v>
      </c>
    </row>
    <row r="98" spans="5:10" ht="15" customHeight="1">
      <c r="E98" s="266"/>
      <c r="F98" s="267"/>
      <c r="G98" s="267"/>
      <c r="H98" s="267"/>
      <c r="I98" s="267"/>
      <c r="J98" s="266"/>
    </row>
    <row r="99" spans="1:15" ht="15" customHeight="1">
      <c r="A99" s="772" t="s">
        <v>327</v>
      </c>
      <c r="B99" s="773"/>
      <c r="C99" s="774"/>
      <c r="D99" s="523">
        <v>0</v>
      </c>
      <c r="E99" s="523">
        <v>0</v>
      </c>
      <c r="F99" s="523">
        <v>0</v>
      </c>
      <c r="G99" s="523">
        <v>0</v>
      </c>
      <c r="H99" s="523">
        <v>0</v>
      </c>
      <c r="I99" s="523">
        <v>0</v>
      </c>
      <c r="J99" s="523">
        <v>0</v>
      </c>
      <c r="K99" s="344">
        <v>660815</v>
      </c>
      <c r="L99" s="344">
        <v>854003</v>
      </c>
      <c r="M99" s="344">
        <v>50724</v>
      </c>
      <c r="N99" s="344"/>
      <c r="O99" s="344">
        <f>SUM(D99:N99)</f>
        <v>1565542</v>
      </c>
    </row>
    <row r="100" spans="1:15" ht="15" customHeight="1">
      <c r="A100" s="758" t="s">
        <v>405</v>
      </c>
      <c r="B100" s="758"/>
      <c r="C100" s="758"/>
      <c r="D100" s="125">
        <v>0</v>
      </c>
      <c r="E100" s="125">
        <v>0</v>
      </c>
      <c r="F100" s="125">
        <v>0</v>
      </c>
      <c r="G100" s="125">
        <v>0</v>
      </c>
      <c r="H100" s="125">
        <v>0</v>
      </c>
      <c r="I100" s="125">
        <v>0</v>
      </c>
      <c r="J100" s="125">
        <v>0</v>
      </c>
      <c r="K100" s="47">
        <v>13216</v>
      </c>
      <c r="L100" s="47">
        <v>17080</v>
      </c>
      <c r="M100" s="47">
        <v>1015</v>
      </c>
      <c r="N100" s="47">
        <v>0</v>
      </c>
      <c r="O100" s="47">
        <f>SUM(K100:N100)</f>
        <v>31311</v>
      </c>
    </row>
    <row r="101" spans="1:15" ht="15" customHeight="1">
      <c r="A101" s="758" t="s">
        <v>328</v>
      </c>
      <c r="B101" s="758"/>
      <c r="C101" s="758"/>
      <c r="D101" s="125">
        <v>0</v>
      </c>
      <c r="E101" s="125">
        <v>0</v>
      </c>
      <c r="F101" s="125">
        <v>0</v>
      </c>
      <c r="G101" s="125">
        <v>0</v>
      </c>
      <c r="H101" s="125">
        <v>0</v>
      </c>
      <c r="I101" s="125">
        <v>0</v>
      </c>
      <c r="J101" s="125">
        <v>0</v>
      </c>
      <c r="K101" s="47">
        <v>33041</v>
      </c>
      <c r="L101" s="47">
        <v>42700</v>
      </c>
      <c r="M101" s="47">
        <v>2536</v>
      </c>
      <c r="N101" s="47">
        <v>0</v>
      </c>
      <c r="O101" s="47">
        <f>SUM(K101:N101)</f>
        <v>78277</v>
      </c>
    </row>
    <row r="102" spans="1:15" ht="15" customHeight="1">
      <c r="A102" s="767" t="s">
        <v>329</v>
      </c>
      <c r="B102" s="767"/>
      <c r="C102" s="767"/>
      <c r="D102" s="218">
        <f aca="true" t="shared" si="11" ref="D102:O102">SUM(D100:D101)</f>
        <v>0</v>
      </c>
      <c r="E102" s="218">
        <f t="shared" si="11"/>
        <v>0</v>
      </c>
      <c r="F102" s="218">
        <f t="shared" si="11"/>
        <v>0</v>
      </c>
      <c r="G102" s="218">
        <f t="shared" si="11"/>
        <v>0</v>
      </c>
      <c r="H102" s="218">
        <f t="shared" si="11"/>
        <v>0</v>
      </c>
      <c r="I102" s="218">
        <f t="shared" si="11"/>
        <v>0</v>
      </c>
      <c r="J102" s="218">
        <f t="shared" si="11"/>
        <v>0</v>
      </c>
      <c r="K102" s="60">
        <f t="shared" si="11"/>
        <v>46257</v>
      </c>
      <c r="L102" s="60">
        <f t="shared" si="11"/>
        <v>59780</v>
      </c>
      <c r="M102" s="60">
        <f t="shared" si="11"/>
        <v>3551</v>
      </c>
      <c r="N102" s="60">
        <f t="shared" si="11"/>
        <v>0</v>
      </c>
      <c r="O102" s="60">
        <f t="shared" si="11"/>
        <v>109588</v>
      </c>
    </row>
    <row r="118" spans="1:3" ht="12.75">
      <c r="A118" s="554" t="s">
        <v>22</v>
      </c>
      <c r="B118" s="554"/>
      <c r="C118" s="554"/>
    </row>
    <row r="119" spans="1:9" ht="12.75">
      <c r="A119" s="554" t="s">
        <v>23</v>
      </c>
      <c r="B119" s="554"/>
      <c r="C119" s="554"/>
      <c r="E119" s="26"/>
      <c r="F119" s="26"/>
      <c r="G119" s="2"/>
      <c r="H119" s="26"/>
      <c r="I119" s="26"/>
    </row>
    <row r="120" spans="1:14" ht="12.75">
      <c r="A120" s="26" t="s">
        <v>118</v>
      </c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5" ht="12.75">
      <c r="A123" s="538" t="s">
        <v>21</v>
      </c>
      <c r="B123" s="538"/>
      <c r="C123" s="538"/>
      <c r="D123" s="538"/>
      <c r="E123" s="538"/>
      <c r="F123" s="538"/>
      <c r="G123" s="538"/>
      <c r="H123" s="538"/>
      <c r="I123" s="538"/>
      <c r="J123" s="538"/>
      <c r="K123" s="538"/>
      <c r="L123" s="538"/>
      <c r="M123" s="538"/>
      <c r="N123" s="538"/>
      <c r="O123" s="538"/>
    </row>
    <row r="124" spans="1:15" ht="12.75">
      <c r="A124" s="538" t="s">
        <v>477</v>
      </c>
      <c r="B124" s="538"/>
      <c r="C124" s="538"/>
      <c r="D124" s="538"/>
      <c r="E124" s="538"/>
      <c r="F124" s="538"/>
      <c r="G124" s="538"/>
      <c r="H124" s="538"/>
      <c r="I124" s="538"/>
      <c r="J124" s="538"/>
      <c r="K124" s="538"/>
      <c r="L124" s="538"/>
      <c r="M124" s="538"/>
      <c r="N124" s="538"/>
      <c r="O124" s="538"/>
    </row>
    <row r="125" spans="1:1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2:15" ht="12.75">
      <c r="L126" s="28"/>
      <c r="M126" s="28"/>
      <c r="O126" s="28" t="s">
        <v>369</v>
      </c>
    </row>
    <row r="127" spans="1:15" ht="15" customHeight="1">
      <c r="A127" s="240" t="s">
        <v>323</v>
      </c>
      <c r="B127" s="639" t="s">
        <v>85</v>
      </c>
      <c r="C127" s="639" t="s">
        <v>83</v>
      </c>
      <c r="D127" s="575" t="s">
        <v>372</v>
      </c>
      <c r="E127" s="576"/>
      <c r="F127" s="576"/>
      <c r="G127" s="576"/>
      <c r="H127" s="576"/>
      <c r="I127" s="576"/>
      <c r="J127" s="576"/>
      <c r="K127" s="576"/>
      <c r="L127" s="576"/>
      <c r="M127" s="576"/>
      <c r="N127" s="576"/>
      <c r="O127" s="555" t="s">
        <v>126</v>
      </c>
    </row>
    <row r="128" spans="1:15" ht="15" customHeight="1">
      <c r="A128" s="246" t="s">
        <v>325</v>
      </c>
      <c r="B128" s="771"/>
      <c r="C128" s="771"/>
      <c r="D128" s="136" t="s">
        <v>315</v>
      </c>
      <c r="E128" s="135" t="s">
        <v>316</v>
      </c>
      <c r="F128" s="135" t="s">
        <v>169</v>
      </c>
      <c r="G128" s="135" t="s">
        <v>317</v>
      </c>
      <c r="H128" s="135" t="s">
        <v>318</v>
      </c>
      <c r="I128" s="135" t="s">
        <v>170</v>
      </c>
      <c r="J128" s="135" t="s">
        <v>319</v>
      </c>
      <c r="K128" s="135" t="s">
        <v>172</v>
      </c>
      <c r="L128" s="135" t="s">
        <v>173</v>
      </c>
      <c r="M128" s="135" t="s">
        <v>321</v>
      </c>
      <c r="N128" s="134" t="s">
        <v>320</v>
      </c>
      <c r="O128" s="557"/>
    </row>
    <row r="129" spans="1:15" ht="15" customHeight="1">
      <c r="A129" s="137" t="s">
        <v>324</v>
      </c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9"/>
      <c r="O129" s="140"/>
    </row>
    <row r="130" spans="1:15" ht="15" customHeight="1">
      <c r="A130" s="4" t="s">
        <v>2</v>
      </c>
      <c r="B130" s="47">
        <v>850</v>
      </c>
      <c r="C130" s="47">
        <v>125</v>
      </c>
      <c r="D130" s="47">
        <v>105932</v>
      </c>
      <c r="E130" s="47">
        <v>0</v>
      </c>
      <c r="F130" s="47">
        <v>0</v>
      </c>
      <c r="G130" s="113">
        <v>0</v>
      </c>
      <c r="H130" s="113">
        <v>0</v>
      </c>
      <c r="I130" s="47">
        <v>0</v>
      </c>
      <c r="J130" s="47">
        <v>0</v>
      </c>
      <c r="K130" s="47">
        <v>0</v>
      </c>
      <c r="L130" s="47"/>
      <c r="M130" s="125">
        <v>0</v>
      </c>
      <c r="N130" s="125">
        <v>0</v>
      </c>
      <c r="O130" s="47">
        <v>105932</v>
      </c>
    </row>
    <row r="131" spans="1:15" ht="15" customHeight="1">
      <c r="A131" s="4" t="s">
        <v>3</v>
      </c>
      <c r="B131" s="47">
        <v>11110</v>
      </c>
      <c r="C131" s="47">
        <v>78</v>
      </c>
      <c r="D131" s="47">
        <v>283598</v>
      </c>
      <c r="E131" s="47">
        <v>0</v>
      </c>
      <c r="F131" s="47">
        <v>0</v>
      </c>
      <c r="G131" s="113">
        <v>0</v>
      </c>
      <c r="H131" s="113">
        <v>0</v>
      </c>
      <c r="I131" s="47">
        <v>0</v>
      </c>
      <c r="J131" s="47">
        <v>338343</v>
      </c>
      <c r="K131" s="47">
        <v>0</v>
      </c>
      <c r="L131" s="47">
        <v>0</v>
      </c>
      <c r="M131" s="47">
        <v>244272</v>
      </c>
      <c r="N131" s="125">
        <v>0</v>
      </c>
      <c r="O131" s="47">
        <v>866213</v>
      </c>
    </row>
    <row r="132" spans="1:15" ht="15" customHeight="1">
      <c r="A132" s="516" t="s">
        <v>295</v>
      </c>
      <c r="B132" s="344">
        <f>SUM(B130:B131)</f>
        <v>11960</v>
      </c>
      <c r="C132" s="344">
        <f>O132/B132</f>
        <v>81.28302675585284</v>
      </c>
      <c r="D132" s="344">
        <f aca="true" t="shared" si="12" ref="D132:O132">SUM(D130:D131)</f>
        <v>389530</v>
      </c>
      <c r="E132" s="344">
        <f t="shared" si="12"/>
        <v>0</v>
      </c>
      <c r="F132" s="344">
        <f t="shared" si="12"/>
        <v>0</v>
      </c>
      <c r="G132" s="344">
        <f t="shared" si="12"/>
        <v>0</v>
      </c>
      <c r="H132" s="344">
        <f t="shared" si="12"/>
        <v>0</v>
      </c>
      <c r="I132" s="344">
        <f t="shared" si="12"/>
        <v>0</v>
      </c>
      <c r="J132" s="344">
        <f t="shared" si="12"/>
        <v>338343</v>
      </c>
      <c r="K132" s="344">
        <f t="shared" si="12"/>
        <v>0</v>
      </c>
      <c r="L132" s="344">
        <f t="shared" si="12"/>
        <v>0</v>
      </c>
      <c r="M132" s="344">
        <f t="shared" si="12"/>
        <v>244272</v>
      </c>
      <c r="N132" s="344">
        <f t="shared" si="12"/>
        <v>0</v>
      </c>
      <c r="O132" s="524">
        <f t="shared" si="12"/>
        <v>972145</v>
      </c>
    </row>
    <row r="133" spans="1:15" ht="15" customHeight="1">
      <c r="A133" s="128" t="s">
        <v>326</v>
      </c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81"/>
    </row>
    <row r="134" spans="1:15" ht="15" customHeight="1">
      <c r="A134" s="4" t="s">
        <v>2</v>
      </c>
      <c r="B134" s="47">
        <v>0</v>
      </c>
      <c r="C134" s="47">
        <v>0</v>
      </c>
      <c r="D134" s="47">
        <v>0</v>
      </c>
      <c r="E134" s="47">
        <v>0</v>
      </c>
      <c r="F134" s="47">
        <v>0</v>
      </c>
      <c r="G134" s="113">
        <v>0</v>
      </c>
      <c r="H134" s="113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125">
        <v>0</v>
      </c>
      <c r="O134" s="47">
        <f>SUM(D134:N134)</f>
        <v>0</v>
      </c>
    </row>
    <row r="135" spans="1:15" ht="15" customHeight="1">
      <c r="A135" s="4" t="s">
        <v>3</v>
      </c>
      <c r="B135" s="47">
        <v>4708</v>
      </c>
      <c r="C135" s="47">
        <v>35</v>
      </c>
      <c r="D135" s="47">
        <v>0</v>
      </c>
      <c r="E135" s="47">
        <v>0</v>
      </c>
      <c r="F135" s="47">
        <v>0</v>
      </c>
      <c r="G135" s="113">
        <v>0</v>
      </c>
      <c r="H135" s="113">
        <v>0</v>
      </c>
      <c r="I135" s="47">
        <v>0</v>
      </c>
      <c r="J135" s="47">
        <v>51779</v>
      </c>
      <c r="K135" s="47">
        <v>0</v>
      </c>
      <c r="L135" s="47">
        <v>0</v>
      </c>
      <c r="M135" s="47">
        <v>110741</v>
      </c>
      <c r="N135" s="125"/>
      <c r="O135" s="47">
        <f>SUM(D135:N135)</f>
        <v>162520</v>
      </c>
    </row>
    <row r="136" spans="1:15" ht="15" customHeight="1">
      <c r="A136" s="516" t="s">
        <v>295</v>
      </c>
      <c r="B136" s="344">
        <f>SUM(B134:B135)</f>
        <v>4708</v>
      </c>
      <c r="C136" s="344">
        <f>O136/B136</f>
        <v>34.51996601529312</v>
      </c>
      <c r="D136" s="344">
        <f aca="true" t="shared" si="13" ref="D136:O136">SUM(D134:D135)</f>
        <v>0</v>
      </c>
      <c r="E136" s="344">
        <f t="shared" si="13"/>
        <v>0</v>
      </c>
      <c r="F136" s="344">
        <f t="shared" si="13"/>
        <v>0</v>
      </c>
      <c r="G136" s="344">
        <f t="shared" si="13"/>
        <v>0</v>
      </c>
      <c r="H136" s="344">
        <f t="shared" si="13"/>
        <v>0</v>
      </c>
      <c r="I136" s="344">
        <f t="shared" si="13"/>
        <v>0</v>
      </c>
      <c r="J136" s="344">
        <f t="shared" si="13"/>
        <v>51779</v>
      </c>
      <c r="K136" s="344">
        <f t="shared" si="13"/>
        <v>0</v>
      </c>
      <c r="L136" s="344">
        <f t="shared" si="13"/>
        <v>0</v>
      </c>
      <c r="M136" s="344">
        <f t="shared" si="13"/>
        <v>110741</v>
      </c>
      <c r="N136" s="344">
        <f t="shared" si="13"/>
        <v>0</v>
      </c>
      <c r="O136" s="524">
        <f t="shared" si="13"/>
        <v>162520</v>
      </c>
    </row>
    <row r="137" spans="1:15" ht="15" customHeight="1">
      <c r="A137" s="65" t="s">
        <v>9</v>
      </c>
      <c r="B137" s="107">
        <f>B132+B136</f>
        <v>16668</v>
      </c>
      <c r="C137" s="107">
        <f>O137/B137</f>
        <v>68.07445404367651</v>
      </c>
      <c r="D137" s="107">
        <f aca="true" t="shared" si="14" ref="D137:O137">D132+D136</f>
        <v>389530</v>
      </c>
      <c r="E137" s="107">
        <f t="shared" si="14"/>
        <v>0</v>
      </c>
      <c r="F137" s="107">
        <f t="shared" si="14"/>
        <v>0</v>
      </c>
      <c r="G137" s="107">
        <f t="shared" si="14"/>
        <v>0</v>
      </c>
      <c r="H137" s="107">
        <f t="shared" si="14"/>
        <v>0</v>
      </c>
      <c r="I137" s="107">
        <f t="shared" si="14"/>
        <v>0</v>
      </c>
      <c r="J137" s="107">
        <f t="shared" si="14"/>
        <v>390122</v>
      </c>
      <c r="K137" s="107">
        <f t="shared" si="14"/>
        <v>0</v>
      </c>
      <c r="L137" s="107">
        <f t="shared" si="14"/>
        <v>0</v>
      </c>
      <c r="M137" s="107">
        <f t="shared" si="14"/>
        <v>355013</v>
      </c>
      <c r="N137" s="107">
        <f t="shared" si="14"/>
        <v>0</v>
      </c>
      <c r="O137" s="107">
        <f t="shared" si="14"/>
        <v>1134665</v>
      </c>
    </row>
    <row r="138" spans="6:11" ht="15" customHeight="1">
      <c r="F138" s="266"/>
      <c r="G138" s="267"/>
      <c r="H138" s="267"/>
      <c r="I138" s="267"/>
      <c r="J138" s="267"/>
      <c r="K138" s="266"/>
    </row>
    <row r="139" spans="1:15" ht="15" customHeight="1">
      <c r="A139" s="768" t="s">
        <v>327</v>
      </c>
      <c r="B139" s="769"/>
      <c r="C139" s="770"/>
      <c r="D139" s="86">
        <v>221135</v>
      </c>
      <c r="E139" s="86"/>
      <c r="F139" s="86"/>
      <c r="G139" s="86"/>
      <c r="H139" s="86"/>
      <c r="I139" s="86"/>
      <c r="J139" s="86">
        <v>221390</v>
      </c>
      <c r="K139" s="86"/>
      <c r="L139" s="86"/>
      <c r="M139" s="86">
        <v>201428</v>
      </c>
      <c r="N139" s="86">
        <v>0</v>
      </c>
      <c r="O139" s="86">
        <f>SUM(D139:N139)</f>
        <v>643953</v>
      </c>
    </row>
    <row r="140" spans="1:15" ht="15" customHeight="1">
      <c r="A140" s="758" t="s">
        <v>405</v>
      </c>
      <c r="B140" s="758"/>
      <c r="C140" s="758"/>
      <c r="D140" s="47">
        <f>D139*0.02</f>
        <v>4422.7</v>
      </c>
      <c r="E140" s="47">
        <f aca="true" t="shared" si="15" ref="E140:N140">E139*0.02</f>
        <v>0</v>
      </c>
      <c r="F140" s="47">
        <f t="shared" si="15"/>
        <v>0</v>
      </c>
      <c r="G140" s="47">
        <f t="shared" si="15"/>
        <v>0</v>
      </c>
      <c r="H140" s="47">
        <f t="shared" si="15"/>
        <v>0</v>
      </c>
      <c r="I140" s="47">
        <f t="shared" si="15"/>
        <v>0</v>
      </c>
      <c r="J140" s="47">
        <f>J139*0.02</f>
        <v>4427.8</v>
      </c>
      <c r="K140" s="47"/>
      <c r="L140" s="47"/>
      <c r="M140" s="47">
        <f>M139*0.02</f>
        <v>4028.56</v>
      </c>
      <c r="N140" s="47">
        <f t="shared" si="15"/>
        <v>0</v>
      </c>
      <c r="O140" s="47">
        <f>SUM(D140:N140)</f>
        <v>12879.06</v>
      </c>
    </row>
    <row r="141" spans="1:15" ht="15" customHeight="1">
      <c r="A141" s="758" t="s">
        <v>328</v>
      </c>
      <c r="B141" s="758"/>
      <c r="C141" s="758"/>
      <c r="D141" s="47">
        <f>D139*0.05</f>
        <v>11056.75</v>
      </c>
      <c r="E141" s="47">
        <f aca="true" t="shared" si="16" ref="E141:N141">E139*0.05</f>
        <v>0</v>
      </c>
      <c r="F141" s="47">
        <f t="shared" si="16"/>
        <v>0</v>
      </c>
      <c r="G141" s="47">
        <f t="shared" si="16"/>
        <v>0</v>
      </c>
      <c r="H141" s="47">
        <f t="shared" si="16"/>
        <v>0</v>
      </c>
      <c r="I141" s="47">
        <f t="shared" si="16"/>
        <v>0</v>
      </c>
      <c r="J141" s="47">
        <f>J139*0.05</f>
        <v>11069.5</v>
      </c>
      <c r="K141" s="47"/>
      <c r="L141" s="47"/>
      <c r="M141" s="47">
        <f>M139*0.05</f>
        <v>10071.400000000001</v>
      </c>
      <c r="N141" s="47">
        <f t="shared" si="16"/>
        <v>0</v>
      </c>
      <c r="O141" s="47">
        <f>SUM(D141:N141)</f>
        <v>32197.65</v>
      </c>
    </row>
    <row r="142" spans="1:15" ht="15" customHeight="1">
      <c r="A142" s="767" t="s">
        <v>329</v>
      </c>
      <c r="B142" s="767"/>
      <c r="C142" s="767"/>
      <c r="D142" s="60">
        <f aca="true" t="shared" si="17" ref="D142:O142">SUM(D140:D141)</f>
        <v>15479.45</v>
      </c>
      <c r="E142" s="60">
        <f t="shared" si="17"/>
        <v>0</v>
      </c>
      <c r="F142" s="60">
        <f t="shared" si="17"/>
        <v>0</v>
      </c>
      <c r="G142" s="60">
        <f t="shared" si="17"/>
        <v>0</v>
      </c>
      <c r="H142" s="60">
        <f t="shared" si="17"/>
        <v>0</v>
      </c>
      <c r="I142" s="60">
        <f t="shared" si="17"/>
        <v>0</v>
      </c>
      <c r="J142" s="60">
        <f t="shared" si="17"/>
        <v>15497.3</v>
      </c>
      <c r="K142" s="60">
        <f t="shared" si="17"/>
        <v>0</v>
      </c>
      <c r="L142" s="60">
        <f t="shared" si="17"/>
        <v>0</v>
      </c>
      <c r="M142" s="60">
        <f t="shared" si="17"/>
        <v>14099.960000000001</v>
      </c>
      <c r="N142" s="60">
        <f t="shared" si="17"/>
        <v>0</v>
      </c>
      <c r="O142" s="60">
        <f t="shared" si="17"/>
        <v>45076.71</v>
      </c>
    </row>
    <row r="146" spans="6:9" ht="12.75">
      <c r="F146" s="256"/>
      <c r="G146" s="256"/>
      <c r="H146" s="256"/>
      <c r="I146" s="256"/>
    </row>
    <row r="147" spans="6:9" ht="12.75">
      <c r="F147" s="256"/>
      <c r="G147" s="256"/>
      <c r="H147" s="256"/>
      <c r="I147" s="256"/>
    </row>
    <row r="148" spans="6:9" ht="12.75">
      <c r="F148" s="256"/>
      <c r="G148" s="256"/>
      <c r="H148" s="256"/>
      <c r="I148" s="256"/>
    </row>
    <row r="149" spans="6:9" ht="12.75">
      <c r="F149" s="256"/>
      <c r="G149" s="256"/>
      <c r="H149" s="256"/>
      <c r="I149" s="256"/>
    </row>
    <row r="150" spans="6:9" ht="12.75">
      <c r="F150" s="256"/>
      <c r="G150" s="256"/>
      <c r="H150" s="256"/>
      <c r="I150" s="256"/>
    </row>
    <row r="151" spans="6:9" ht="12.75">
      <c r="F151" s="256"/>
      <c r="G151" s="256"/>
      <c r="H151" s="256"/>
      <c r="I151" s="256"/>
    </row>
    <row r="152" spans="6:9" ht="12.75">
      <c r="F152" s="256"/>
      <c r="G152" s="256"/>
      <c r="H152" s="256"/>
      <c r="I152" s="256"/>
    </row>
    <row r="153" spans="6:9" ht="12.75">
      <c r="F153" s="256"/>
      <c r="G153" s="256"/>
      <c r="H153" s="256"/>
      <c r="I153" s="256"/>
    </row>
    <row r="154" spans="6:9" ht="12.75">
      <c r="F154" s="256"/>
      <c r="G154" s="256"/>
      <c r="H154" s="256"/>
      <c r="I154" s="256"/>
    </row>
    <row r="155" spans="6:9" ht="12.75">
      <c r="F155" s="256"/>
      <c r="G155" s="256"/>
      <c r="H155" s="256"/>
      <c r="I155" s="256"/>
    </row>
    <row r="156" spans="6:9" ht="12.75">
      <c r="F156" s="256"/>
      <c r="G156" s="256"/>
      <c r="H156" s="256"/>
      <c r="I156" s="256"/>
    </row>
    <row r="157" spans="1:3" ht="12.75">
      <c r="A157" s="554" t="s">
        <v>22</v>
      </c>
      <c r="B157" s="554"/>
      <c r="C157" s="554"/>
    </row>
    <row r="158" spans="1:9" ht="12.75">
      <c r="A158" s="554" t="s">
        <v>23</v>
      </c>
      <c r="B158" s="554"/>
      <c r="C158" s="554"/>
      <c r="E158" s="26"/>
      <c r="F158" s="26"/>
      <c r="G158" s="2"/>
      <c r="H158" s="26"/>
      <c r="I158" s="26"/>
    </row>
    <row r="159" spans="1:9" ht="12.75">
      <c r="A159" s="7"/>
      <c r="B159" s="7"/>
      <c r="C159" s="7"/>
      <c r="E159" s="26"/>
      <c r="F159" s="26"/>
      <c r="G159" s="2"/>
      <c r="H159" s="26"/>
      <c r="I159" s="26"/>
    </row>
    <row r="160" spans="1:14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</row>
    <row r="161" spans="1:15" ht="12.75">
      <c r="A161" s="538" t="s">
        <v>21</v>
      </c>
      <c r="B161" s="538"/>
      <c r="C161" s="538"/>
      <c r="D161" s="538"/>
      <c r="E161" s="538"/>
      <c r="F161" s="538"/>
      <c r="G161" s="538"/>
      <c r="H161" s="538"/>
      <c r="I161" s="538"/>
      <c r="J161" s="538"/>
      <c r="K161" s="538"/>
      <c r="L161" s="538"/>
      <c r="M161" s="538"/>
      <c r="N161" s="538"/>
      <c r="O161" s="538"/>
    </row>
    <row r="162" spans="1:15" ht="12.75">
      <c r="A162" s="538" t="s">
        <v>477</v>
      </c>
      <c r="B162" s="538"/>
      <c r="C162" s="538"/>
      <c r="D162" s="538"/>
      <c r="E162" s="538"/>
      <c r="F162" s="538"/>
      <c r="G162" s="538"/>
      <c r="H162" s="538"/>
      <c r="I162" s="538"/>
      <c r="J162" s="538"/>
      <c r="K162" s="538"/>
      <c r="L162" s="538"/>
      <c r="M162" s="538"/>
      <c r="N162" s="538"/>
      <c r="O162" s="538"/>
    </row>
    <row r="163" spans="1:14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2:15" ht="12.75">
      <c r="L164" s="28"/>
      <c r="M164" s="28"/>
      <c r="O164" s="28" t="s">
        <v>322</v>
      </c>
    </row>
    <row r="165" spans="1:15" ht="12.75">
      <c r="A165" s="240" t="s">
        <v>323</v>
      </c>
      <c r="B165" s="639" t="s">
        <v>85</v>
      </c>
      <c r="C165" s="639" t="s">
        <v>83</v>
      </c>
      <c r="D165" s="575" t="s">
        <v>372</v>
      </c>
      <c r="E165" s="576"/>
      <c r="F165" s="576"/>
      <c r="G165" s="576"/>
      <c r="H165" s="576"/>
      <c r="I165" s="576"/>
      <c r="J165" s="576"/>
      <c r="K165" s="576"/>
      <c r="L165" s="576"/>
      <c r="M165" s="576"/>
      <c r="N165" s="576"/>
      <c r="O165" s="555" t="s">
        <v>126</v>
      </c>
    </row>
    <row r="166" spans="1:15" ht="12.75">
      <c r="A166" s="246" t="s">
        <v>325</v>
      </c>
      <c r="B166" s="771"/>
      <c r="C166" s="771"/>
      <c r="D166" s="136" t="s">
        <v>315</v>
      </c>
      <c r="E166" s="135" t="s">
        <v>316</v>
      </c>
      <c r="F166" s="135" t="s">
        <v>169</v>
      </c>
      <c r="G166" s="135" t="s">
        <v>317</v>
      </c>
      <c r="H166" s="135" t="s">
        <v>318</v>
      </c>
      <c r="I166" s="135" t="s">
        <v>170</v>
      </c>
      <c r="J166" s="135" t="s">
        <v>319</v>
      </c>
      <c r="K166" s="135" t="s">
        <v>172</v>
      </c>
      <c r="L166" s="135" t="s">
        <v>173</v>
      </c>
      <c r="M166" s="135" t="s">
        <v>321</v>
      </c>
      <c r="N166" s="134" t="s">
        <v>320</v>
      </c>
      <c r="O166" s="557"/>
    </row>
    <row r="167" spans="1:15" ht="12.75">
      <c r="A167" s="137" t="s">
        <v>324</v>
      </c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9"/>
      <c r="O167" s="140"/>
    </row>
    <row r="168" spans="1:15" ht="12.75">
      <c r="A168" s="4" t="s">
        <v>2</v>
      </c>
      <c r="B168" s="47">
        <f>B12+B51+B90+B130</f>
        <v>35689</v>
      </c>
      <c r="C168" s="47">
        <f>O168/B168</f>
        <v>113.75900137297207</v>
      </c>
      <c r="D168" s="47">
        <f aca="true" t="shared" si="18" ref="D168:N168">D12+D51+D90+D130</f>
        <v>2867156</v>
      </c>
      <c r="E168" s="47">
        <f t="shared" si="18"/>
        <v>46143</v>
      </c>
      <c r="F168" s="47">
        <f t="shared" si="18"/>
        <v>511107</v>
      </c>
      <c r="G168" s="47">
        <f t="shared" si="18"/>
        <v>623842</v>
      </c>
      <c r="H168" s="47">
        <f t="shared" si="18"/>
        <v>0</v>
      </c>
      <c r="I168" s="47">
        <f t="shared" si="18"/>
        <v>0</v>
      </c>
      <c r="J168" s="47">
        <f t="shared" si="18"/>
        <v>0</v>
      </c>
      <c r="K168" s="47">
        <f t="shared" si="18"/>
        <v>11697</v>
      </c>
      <c r="L168" s="47">
        <f t="shared" si="18"/>
        <v>0</v>
      </c>
      <c r="M168" s="47">
        <f t="shared" si="18"/>
        <v>0</v>
      </c>
      <c r="N168" s="47">
        <f t="shared" si="18"/>
        <v>0</v>
      </c>
      <c r="O168" s="47">
        <f>SUM(D168:N168)</f>
        <v>4059945</v>
      </c>
    </row>
    <row r="169" spans="1:15" ht="12.75">
      <c r="A169" s="4" t="s">
        <v>3</v>
      </c>
      <c r="B169" s="47">
        <f>B13+B52+B91+B131</f>
        <v>114278</v>
      </c>
      <c r="C169" s="47">
        <f>O169/B169</f>
        <v>83.14363219517317</v>
      </c>
      <c r="D169" s="47">
        <f aca="true" t="shared" si="19" ref="D169:N169">D13+D52+D91+D131</f>
        <v>3512325</v>
      </c>
      <c r="E169" s="47">
        <f t="shared" si="19"/>
        <v>847775</v>
      </c>
      <c r="F169" s="47">
        <f t="shared" si="19"/>
        <v>1329175</v>
      </c>
      <c r="G169" s="47">
        <f t="shared" si="19"/>
        <v>485349</v>
      </c>
      <c r="H169" s="47">
        <f t="shared" si="19"/>
        <v>0</v>
      </c>
      <c r="I169" s="47">
        <f t="shared" si="19"/>
        <v>340721</v>
      </c>
      <c r="J169" s="47">
        <f t="shared" si="19"/>
        <v>338343</v>
      </c>
      <c r="K169" s="47">
        <f t="shared" si="19"/>
        <v>1096272</v>
      </c>
      <c r="L169" s="47">
        <f t="shared" si="19"/>
        <v>1307256</v>
      </c>
      <c r="M169" s="47">
        <f t="shared" si="19"/>
        <v>244272</v>
      </c>
      <c r="N169" s="47">
        <f t="shared" si="19"/>
        <v>0</v>
      </c>
      <c r="O169" s="47">
        <f>SUM(D169:N169)</f>
        <v>9501488</v>
      </c>
    </row>
    <row r="170" spans="1:15" ht="12.75">
      <c r="A170" s="516" t="s">
        <v>295</v>
      </c>
      <c r="B170" s="344">
        <f>SUM(B168:B169)</f>
        <v>149967</v>
      </c>
      <c r="C170" s="344">
        <f>O170/B170</f>
        <v>90.42944781185194</v>
      </c>
      <c r="D170" s="344">
        <f aca="true" t="shared" si="20" ref="D170:N170">SUM(D168:D169)</f>
        <v>6379481</v>
      </c>
      <c r="E170" s="344">
        <f t="shared" si="20"/>
        <v>893918</v>
      </c>
      <c r="F170" s="344">
        <f t="shared" si="20"/>
        <v>1840282</v>
      </c>
      <c r="G170" s="344">
        <f t="shared" si="20"/>
        <v>1109191</v>
      </c>
      <c r="H170" s="344">
        <f t="shared" si="20"/>
        <v>0</v>
      </c>
      <c r="I170" s="344">
        <f t="shared" si="20"/>
        <v>340721</v>
      </c>
      <c r="J170" s="344">
        <f t="shared" si="20"/>
        <v>338343</v>
      </c>
      <c r="K170" s="344">
        <f t="shared" si="20"/>
        <v>1107969</v>
      </c>
      <c r="L170" s="344">
        <f t="shared" si="20"/>
        <v>1307256</v>
      </c>
      <c r="M170" s="344">
        <f t="shared" si="20"/>
        <v>244272</v>
      </c>
      <c r="N170" s="344">
        <f t="shared" si="20"/>
        <v>0</v>
      </c>
      <c r="O170" s="344">
        <f>SUM(O168:O169)</f>
        <v>13561433</v>
      </c>
    </row>
    <row r="171" spans="1:15" ht="12.75">
      <c r="A171" s="128" t="s">
        <v>326</v>
      </c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81"/>
    </row>
    <row r="172" spans="1:15" ht="12.75">
      <c r="A172" s="4" t="s">
        <v>2</v>
      </c>
      <c r="B172" s="47">
        <f>B16+B55+B94+B134</f>
        <v>9836</v>
      </c>
      <c r="C172" s="47">
        <f>O172/B172</f>
        <v>84.0824522163481</v>
      </c>
      <c r="D172" s="47">
        <f aca="true" t="shared" si="21" ref="D172:N172">D16+D55+D94+D134</f>
        <v>630805</v>
      </c>
      <c r="E172" s="47">
        <f t="shared" si="21"/>
        <v>57011</v>
      </c>
      <c r="F172" s="47">
        <f t="shared" si="21"/>
        <v>77361</v>
      </c>
      <c r="G172" s="47">
        <f t="shared" si="21"/>
        <v>32483</v>
      </c>
      <c r="H172" s="47">
        <f t="shared" si="21"/>
        <v>2765</v>
      </c>
      <c r="I172" s="47">
        <f t="shared" si="21"/>
        <v>1244</v>
      </c>
      <c r="J172" s="47">
        <f t="shared" si="21"/>
        <v>3640</v>
      </c>
      <c r="K172" s="47">
        <f t="shared" si="21"/>
        <v>10658</v>
      </c>
      <c r="L172" s="47">
        <f t="shared" si="21"/>
        <v>7857</v>
      </c>
      <c r="M172" s="47">
        <f t="shared" si="21"/>
        <v>3211</v>
      </c>
      <c r="N172" s="47">
        <f t="shared" si="21"/>
        <v>0</v>
      </c>
      <c r="O172" s="47">
        <f>SUM(D172:N172)</f>
        <v>827035</v>
      </c>
    </row>
    <row r="173" spans="1:15" ht="12.75">
      <c r="A173" s="4" t="s">
        <v>3</v>
      </c>
      <c r="B173" s="47">
        <f>B17+B56+B95+B135</f>
        <v>38034</v>
      </c>
      <c r="C173" s="47">
        <f>O173/B173</f>
        <v>45.541462901614345</v>
      </c>
      <c r="D173" s="47">
        <f aca="true" t="shared" si="22" ref="D173:N173">D17+D56+D95+D135</f>
        <v>708192</v>
      </c>
      <c r="E173" s="47">
        <f t="shared" si="22"/>
        <v>165357</v>
      </c>
      <c r="F173" s="47">
        <f t="shared" si="22"/>
        <v>135735</v>
      </c>
      <c r="G173" s="47">
        <f t="shared" si="22"/>
        <v>47575</v>
      </c>
      <c r="H173" s="47">
        <f t="shared" si="22"/>
        <v>66949</v>
      </c>
      <c r="I173" s="47">
        <f t="shared" si="22"/>
        <v>78871</v>
      </c>
      <c r="J173" s="47">
        <f t="shared" si="22"/>
        <v>162978</v>
      </c>
      <c r="K173" s="47">
        <f t="shared" si="22"/>
        <v>17974</v>
      </c>
      <c r="L173" s="47">
        <f t="shared" si="22"/>
        <v>153713</v>
      </c>
      <c r="M173" s="47">
        <f t="shared" si="22"/>
        <v>194780</v>
      </c>
      <c r="N173" s="47">
        <f t="shared" si="22"/>
        <v>0</v>
      </c>
      <c r="O173" s="47">
        <f>SUM(D173:N173)</f>
        <v>1732124</v>
      </c>
    </row>
    <row r="174" spans="1:15" ht="12.75">
      <c r="A174" s="516" t="s">
        <v>295</v>
      </c>
      <c r="B174" s="344">
        <f>SUM(B172:B173)</f>
        <v>47870</v>
      </c>
      <c r="C174" s="344">
        <f>O174/B174</f>
        <v>53.46060162941299</v>
      </c>
      <c r="D174" s="344">
        <f aca="true" t="shared" si="23" ref="D174:N174">SUM(D172:D173)</f>
        <v>1338997</v>
      </c>
      <c r="E174" s="344">
        <f t="shared" si="23"/>
        <v>222368</v>
      </c>
      <c r="F174" s="344">
        <f t="shared" si="23"/>
        <v>213096</v>
      </c>
      <c r="G174" s="344">
        <f t="shared" si="23"/>
        <v>80058</v>
      </c>
      <c r="H174" s="344">
        <f t="shared" si="23"/>
        <v>69714</v>
      </c>
      <c r="I174" s="344">
        <f t="shared" si="23"/>
        <v>80115</v>
      </c>
      <c r="J174" s="344">
        <f t="shared" si="23"/>
        <v>166618</v>
      </c>
      <c r="K174" s="344">
        <f t="shared" si="23"/>
        <v>28632</v>
      </c>
      <c r="L174" s="344">
        <f t="shared" si="23"/>
        <v>161570</v>
      </c>
      <c r="M174" s="344">
        <f t="shared" si="23"/>
        <v>197991</v>
      </c>
      <c r="N174" s="344">
        <f t="shared" si="23"/>
        <v>0</v>
      </c>
      <c r="O174" s="344">
        <f>SUM(O172:O173)</f>
        <v>2559159</v>
      </c>
    </row>
    <row r="175" spans="1:15" ht="12.75">
      <c r="A175" s="65" t="s">
        <v>9</v>
      </c>
      <c r="B175" s="107">
        <f>B170+B174</f>
        <v>197837</v>
      </c>
      <c r="C175" s="107">
        <f>O175/B175</f>
        <v>81.48421175007708</v>
      </c>
      <c r="D175" s="107">
        <f aca="true" t="shared" si="24" ref="D175:O175">D170+D174</f>
        <v>7718478</v>
      </c>
      <c r="E175" s="107">
        <f t="shared" si="24"/>
        <v>1116286</v>
      </c>
      <c r="F175" s="107">
        <f t="shared" si="24"/>
        <v>2053378</v>
      </c>
      <c r="G175" s="107">
        <f t="shared" si="24"/>
        <v>1189249</v>
      </c>
      <c r="H175" s="107">
        <f t="shared" si="24"/>
        <v>69714</v>
      </c>
      <c r="I175" s="107">
        <f t="shared" si="24"/>
        <v>420836</v>
      </c>
      <c r="J175" s="107">
        <f t="shared" si="24"/>
        <v>504961</v>
      </c>
      <c r="K175" s="107">
        <f t="shared" si="24"/>
        <v>1136601</v>
      </c>
      <c r="L175" s="107">
        <f t="shared" si="24"/>
        <v>1468826</v>
      </c>
      <c r="M175" s="107">
        <f t="shared" si="24"/>
        <v>442263</v>
      </c>
      <c r="N175" s="107">
        <f t="shared" si="24"/>
        <v>0</v>
      </c>
      <c r="O175" s="107">
        <f t="shared" si="24"/>
        <v>16120592</v>
      </c>
    </row>
    <row r="176" spans="6:9" ht="12.75">
      <c r="F176" s="775"/>
      <c r="G176" s="775"/>
      <c r="H176" s="775"/>
      <c r="I176" s="775"/>
    </row>
    <row r="177" spans="1:15" ht="12.75">
      <c r="A177" s="772" t="s">
        <v>327</v>
      </c>
      <c r="B177" s="773"/>
      <c r="C177" s="774"/>
      <c r="D177" s="344">
        <f aca="true" t="shared" si="25" ref="D177:O177">D21+D60+D99+D139</f>
        <v>5170249</v>
      </c>
      <c r="E177" s="344">
        <f t="shared" si="25"/>
        <v>777226</v>
      </c>
      <c r="F177" s="344">
        <f t="shared" si="25"/>
        <v>1325382</v>
      </c>
      <c r="G177" s="344">
        <f t="shared" si="25"/>
        <v>781162</v>
      </c>
      <c r="H177" s="344">
        <f t="shared" si="25"/>
        <v>35583</v>
      </c>
      <c r="I177" s="344">
        <f t="shared" si="25"/>
        <v>263146</v>
      </c>
      <c r="J177" s="344">
        <f t="shared" si="25"/>
        <v>276833</v>
      </c>
      <c r="K177" s="344">
        <f t="shared" si="25"/>
        <v>660815</v>
      </c>
      <c r="L177" s="344">
        <f t="shared" si="25"/>
        <v>854003</v>
      </c>
      <c r="M177" s="344">
        <f t="shared" si="25"/>
        <v>252152</v>
      </c>
      <c r="N177" s="344">
        <f t="shared" si="25"/>
        <v>0</v>
      </c>
      <c r="O177" s="344">
        <f t="shared" si="25"/>
        <v>10396551</v>
      </c>
    </row>
    <row r="178" spans="1:15" ht="12.75">
      <c r="A178" s="758" t="s">
        <v>405</v>
      </c>
      <c r="B178" s="758"/>
      <c r="C178" s="758"/>
      <c r="D178" s="47">
        <f aca="true" t="shared" si="26" ref="D178:O178">D22+D61+D100+D140</f>
        <v>103405.08</v>
      </c>
      <c r="E178" s="47">
        <f t="shared" si="26"/>
        <v>15544.92</v>
      </c>
      <c r="F178" s="47">
        <f t="shared" si="26"/>
        <v>26508</v>
      </c>
      <c r="G178" s="47">
        <f t="shared" si="26"/>
        <v>15623</v>
      </c>
      <c r="H178" s="47">
        <f t="shared" si="26"/>
        <v>712</v>
      </c>
      <c r="I178" s="47">
        <f t="shared" si="26"/>
        <v>5263</v>
      </c>
      <c r="J178" s="47">
        <f t="shared" si="26"/>
        <v>5536.8</v>
      </c>
      <c r="K178" s="47">
        <f t="shared" si="26"/>
        <v>13216</v>
      </c>
      <c r="L178" s="47">
        <f t="shared" si="26"/>
        <v>17080</v>
      </c>
      <c r="M178" s="47">
        <f t="shared" si="26"/>
        <v>5043.5599999999995</v>
      </c>
      <c r="N178" s="47">
        <f t="shared" si="26"/>
        <v>0</v>
      </c>
      <c r="O178" s="47">
        <f t="shared" si="26"/>
        <v>207932.36</v>
      </c>
    </row>
    <row r="179" spans="1:15" ht="12.75">
      <c r="A179" s="758" t="s">
        <v>328</v>
      </c>
      <c r="B179" s="758"/>
      <c r="C179" s="758"/>
      <c r="D179" s="47">
        <f aca="true" t="shared" si="27" ref="D179:O179">D23+D62+D101+D141</f>
        <v>258512.2</v>
      </c>
      <c r="E179" s="47">
        <f t="shared" si="27"/>
        <v>38861.3</v>
      </c>
      <c r="F179" s="47">
        <f t="shared" si="27"/>
        <v>66269</v>
      </c>
      <c r="G179" s="47">
        <f t="shared" si="27"/>
        <v>39058</v>
      </c>
      <c r="H179" s="47">
        <f t="shared" si="27"/>
        <v>1779</v>
      </c>
      <c r="I179" s="47">
        <f t="shared" si="27"/>
        <v>13157</v>
      </c>
      <c r="J179" s="47">
        <f t="shared" si="27"/>
        <v>13841.5</v>
      </c>
      <c r="K179" s="47">
        <f t="shared" si="27"/>
        <v>33041</v>
      </c>
      <c r="L179" s="47">
        <f t="shared" si="27"/>
        <v>42700</v>
      </c>
      <c r="M179" s="47">
        <f t="shared" si="27"/>
        <v>12607.400000000001</v>
      </c>
      <c r="N179" s="47">
        <f t="shared" si="27"/>
        <v>0</v>
      </c>
      <c r="O179" s="47">
        <f t="shared" si="27"/>
        <v>519826.4</v>
      </c>
    </row>
    <row r="180" spans="1:15" ht="12.75">
      <c r="A180" s="767" t="s">
        <v>329</v>
      </c>
      <c r="B180" s="767"/>
      <c r="C180" s="767"/>
      <c r="D180" s="60">
        <f aca="true" t="shared" si="28" ref="D180:O180">SUM(D178:D179)</f>
        <v>361917.28</v>
      </c>
      <c r="E180" s="60">
        <f t="shared" si="28"/>
        <v>54406.22</v>
      </c>
      <c r="F180" s="60">
        <f t="shared" si="28"/>
        <v>92777</v>
      </c>
      <c r="G180" s="60">
        <f t="shared" si="28"/>
        <v>54681</v>
      </c>
      <c r="H180" s="60">
        <f t="shared" si="28"/>
        <v>2491</v>
      </c>
      <c r="I180" s="60">
        <f t="shared" si="28"/>
        <v>18420</v>
      </c>
      <c r="J180" s="60">
        <f t="shared" si="28"/>
        <v>19378.3</v>
      </c>
      <c r="K180" s="60">
        <f t="shared" si="28"/>
        <v>46257</v>
      </c>
      <c r="L180" s="60">
        <f t="shared" si="28"/>
        <v>59780</v>
      </c>
      <c r="M180" s="60">
        <f t="shared" si="28"/>
        <v>17650.96</v>
      </c>
      <c r="N180" s="60">
        <f t="shared" si="28"/>
        <v>0</v>
      </c>
      <c r="O180" s="60">
        <f t="shared" si="28"/>
        <v>727758.76</v>
      </c>
    </row>
    <row r="198" spans="1:3" ht="12.75">
      <c r="A198" s="554" t="s">
        <v>22</v>
      </c>
      <c r="B198" s="554"/>
      <c r="C198" s="554"/>
    </row>
    <row r="199" spans="1:9" ht="12.75">
      <c r="A199" s="554" t="s">
        <v>23</v>
      </c>
      <c r="B199" s="554"/>
      <c r="C199" s="554"/>
      <c r="E199" s="26"/>
      <c r="F199" s="26"/>
      <c r="G199" s="2"/>
      <c r="H199" s="26"/>
      <c r="I199" s="26"/>
    </row>
    <row r="200" spans="1:9" ht="12.75">
      <c r="A200" s="7" t="s">
        <v>496</v>
      </c>
      <c r="B200" s="7"/>
      <c r="C200" s="7"/>
      <c r="E200" s="26"/>
      <c r="F200" s="26"/>
      <c r="G200" s="2"/>
      <c r="H200" s="26"/>
      <c r="I200" s="26"/>
    </row>
    <row r="201" spans="1:15" ht="12.75">
      <c r="A201" s="538" t="s">
        <v>21</v>
      </c>
      <c r="B201" s="538"/>
      <c r="C201" s="538"/>
      <c r="D201" s="538"/>
      <c r="E201" s="538"/>
      <c r="F201" s="538"/>
      <c r="G201" s="538"/>
      <c r="H201" s="538"/>
      <c r="I201" s="538"/>
      <c r="J201" s="538"/>
      <c r="K201" s="538"/>
      <c r="L201" s="538"/>
      <c r="M201" s="538"/>
      <c r="N201" s="538"/>
      <c r="O201" s="538"/>
    </row>
    <row r="202" spans="1:15" ht="12.75">
      <c r="A202" s="538" t="s">
        <v>497</v>
      </c>
      <c r="B202" s="538"/>
      <c r="C202" s="538"/>
      <c r="D202" s="538"/>
      <c r="E202" s="538"/>
      <c r="F202" s="538"/>
      <c r="G202" s="538"/>
      <c r="H202" s="538"/>
      <c r="I202" s="538"/>
      <c r="J202" s="538"/>
      <c r="K202" s="538"/>
      <c r="L202" s="538"/>
      <c r="M202" s="538"/>
      <c r="N202" s="538"/>
      <c r="O202" s="538"/>
    </row>
    <row r="203" spans="12:15" ht="12.75">
      <c r="L203" s="28"/>
      <c r="M203" s="28"/>
      <c r="O203" s="28" t="s">
        <v>322</v>
      </c>
    </row>
    <row r="204" spans="1:15" ht="12.75">
      <c r="A204" s="240" t="s">
        <v>323</v>
      </c>
      <c r="B204" s="639" t="s">
        <v>85</v>
      </c>
      <c r="C204" s="639" t="s">
        <v>83</v>
      </c>
      <c r="D204" s="575" t="s">
        <v>372</v>
      </c>
      <c r="E204" s="576"/>
      <c r="F204" s="576"/>
      <c r="G204" s="576"/>
      <c r="H204" s="576"/>
      <c r="I204" s="576"/>
      <c r="J204" s="576"/>
      <c r="K204" s="576"/>
      <c r="L204" s="576"/>
      <c r="M204" s="576"/>
      <c r="N204" s="576"/>
      <c r="O204" s="555" t="s">
        <v>126</v>
      </c>
    </row>
    <row r="205" spans="1:15" ht="12.75">
      <c r="A205" s="246" t="s">
        <v>325</v>
      </c>
      <c r="B205" s="771"/>
      <c r="C205" s="771"/>
      <c r="D205" s="136" t="s">
        <v>315</v>
      </c>
      <c r="E205" s="135" t="s">
        <v>316</v>
      </c>
      <c r="F205" s="135" t="s">
        <v>169</v>
      </c>
      <c r="G205" s="135" t="s">
        <v>317</v>
      </c>
      <c r="H205" s="135" t="s">
        <v>318</v>
      </c>
      <c r="I205" s="135" t="s">
        <v>170</v>
      </c>
      <c r="J205" s="135" t="s">
        <v>319</v>
      </c>
      <c r="K205" s="135" t="s">
        <v>172</v>
      </c>
      <c r="L205" s="135" t="s">
        <v>173</v>
      </c>
      <c r="M205" s="135" t="s">
        <v>321</v>
      </c>
      <c r="N205" s="134" t="s">
        <v>320</v>
      </c>
      <c r="O205" s="557"/>
    </row>
    <row r="206" spans="1:15" ht="12.75">
      <c r="A206" s="137" t="s">
        <v>324</v>
      </c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138"/>
      <c r="N206" s="139"/>
      <c r="O206" s="140"/>
    </row>
    <row r="207" spans="1:15" ht="12.75">
      <c r="A207" s="4" t="s">
        <v>2</v>
      </c>
      <c r="B207" s="47">
        <v>0</v>
      </c>
      <c r="C207" s="47">
        <v>0</v>
      </c>
      <c r="D207" s="47">
        <v>0</v>
      </c>
      <c r="E207" s="47">
        <v>0</v>
      </c>
      <c r="F207" s="47">
        <f aca="true" t="shared" si="29" ref="F207:N207">F25+F64+F103+F143</f>
        <v>0</v>
      </c>
      <c r="G207" s="47">
        <f t="shared" si="29"/>
        <v>0</v>
      </c>
      <c r="H207" s="47">
        <f t="shared" si="29"/>
        <v>0</v>
      </c>
      <c r="I207" s="47">
        <f t="shared" si="29"/>
        <v>0</v>
      </c>
      <c r="J207" s="47">
        <f t="shared" si="29"/>
        <v>0</v>
      </c>
      <c r="K207" s="47">
        <f t="shared" si="29"/>
        <v>0</v>
      </c>
      <c r="L207" s="47">
        <f t="shared" si="29"/>
        <v>0</v>
      </c>
      <c r="M207" s="47">
        <f t="shared" si="29"/>
        <v>0</v>
      </c>
      <c r="N207" s="47">
        <f t="shared" si="29"/>
        <v>0</v>
      </c>
      <c r="O207" s="47">
        <f>SUM(D207:N207)</f>
        <v>0</v>
      </c>
    </row>
    <row r="208" spans="1:15" ht="12.75">
      <c r="A208" s="4" t="s">
        <v>3</v>
      </c>
      <c r="B208" s="47">
        <v>0</v>
      </c>
      <c r="C208" s="47">
        <v>0</v>
      </c>
      <c r="D208" s="47">
        <v>0</v>
      </c>
      <c r="E208" s="47">
        <v>0</v>
      </c>
      <c r="F208" s="47">
        <f aca="true" t="shared" si="30" ref="F208:N208">F26+F65+F104+F144</f>
        <v>0</v>
      </c>
      <c r="G208" s="47">
        <f t="shared" si="30"/>
        <v>0</v>
      </c>
      <c r="H208" s="47">
        <f t="shared" si="30"/>
        <v>0</v>
      </c>
      <c r="I208" s="47">
        <f t="shared" si="30"/>
        <v>0</v>
      </c>
      <c r="J208" s="47">
        <f t="shared" si="30"/>
        <v>0</v>
      </c>
      <c r="K208" s="47">
        <f t="shared" si="30"/>
        <v>0</v>
      </c>
      <c r="L208" s="47">
        <f t="shared" si="30"/>
        <v>0</v>
      </c>
      <c r="M208" s="47">
        <f t="shared" si="30"/>
        <v>0</v>
      </c>
      <c r="N208" s="47">
        <f t="shared" si="30"/>
        <v>0</v>
      </c>
      <c r="O208" s="47">
        <f>SUM(D208:N208)</f>
        <v>0</v>
      </c>
    </row>
    <row r="209" spans="1:15" ht="12.75">
      <c r="A209" s="64" t="s">
        <v>295</v>
      </c>
      <c r="B209" s="59">
        <f>SUM(B207:B208)</f>
        <v>0</v>
      </c>
      <c r="C209" s="59">
        <v>0</v>
      </c>
      <c r="D209" s="59">
        <f aca="true" t="shared" si="31" ref="D209:N209">SUM(D207:D208)</f>
        <v>0</v>
      </c>
      <c r="E209" s="59">
        <f t="shared" si="31"/>
        <v>0</v>
      </c>
      <c r="F209" s="59">
        <f t="shared" si="31"/>
        <v>0</v>
      </c>
      <c r="G209" s="59">
        <f t="shared" si="31"/>
        <v>0</v>
      </c>
      <c r="H209" s="59">
        <f t="shared" si="31"/>
        <v>0</v>
      </c>
      <c r="I209" s="59">
        <f t="shared" si="31"/>
        <v>0</v>
      </c>
      <c r="J209" s="59">
        <f t="shared" si="31"/>
        <v>0</v>
      </c>
      <c r="K209" s="59">
        <f t="shared" si="31"/>
        <v>0</v>
      </c>
      <c r="L209" s="59">
        <f t="shared" si="31"/>
        <v>0</v>
      </c>
      <c r="M209" s="59">
        <f t="shared" si="31"/>
        <v>0</v>
      </c>
      <c r="N209" s="59">
        <f t="shared" si="31"/>
        <v>0</v>
      </c>
      <c r="O209" s="86">
        <f>SUM(O207:O208)</f>
        <v>0</v>
      </c>
    </row>
    <row r="210" spans="1:15" ht="12.75">
      <c r="A210" s="128" t="s">
        <v>326</v>
      </c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81"/>
    </row>
    <row r="211" spans="1:15" ht="12.75">
      <c r="A211" s="4" t="s">
        <v>2</v>
      </c>
      <c r="B211" s="47">
        <v>1782</v>
      </c>
      <c r="C211" s="47">
        <f>D211/B211</f>
        <v>89.4736251402918</v>
      </c>
      <c r="D211" s="47">
        <v>159442</v>
      </c>
      <c r="E211" s="47">
        <f aca="true" t="shared" si="32" ref="E211:N211">E29+E68+E107+E147</f>
        <v>0</v>
      </c>
      <c r="F211" s="47">
        <f t="shared" si="32"/>
        <v>0</v>
      </c>
      <c r="G211" s="47">
        <f t="shared" si="32"/>
        <v>0</v>
      </c>
      <c r="H211" s="47">
        <f t="shared" si="32"/>
        <v>0</v>
      </c>
      <c r="I211" s="47">
        <f t="shared" si="32"/>
        <v>0</v>
      </c>
      <c r="J211" s="47">
        <f t="shared" si="32"/>
        <v>0</v>
      </c>
      <c r="K211" s="47">
        <f t="shared" si="32"/>
        <v>0</v>
      </c>
      <c r="L211" s="47">
        <f t="shared" si="32"/>
        <v>0</v>
      </c>
      <c r="M211" s="47">
        <f t="shared" si="32"/>
        <v>0</v>
      </c>
      <c r="N211" s="47">
        <f t="shared" si="32"/>
        <v>0</v>
      </c>
      <c r="O211" s="47">
        <f>SUM(D211:N211)</f>
        <v>159442</v>
      </c>
    </row>
    <row r="212" spans="1:15" ht="12.75">
      <c r="A212" s="4" t="s">
        <v>3</v>
      </c>
      <c r="B212" s="47">
        <v>978</v>
      </c>
      <c r="C212" s="47">
        <f>D212/B212</f>
        <v>47</v>
      </c>
      <c r="D212" s="47">
        <v>45966</v>
      </c>
      <c r="E212" s="47">
        <v>0</v>
      </c>
      <c r="F212" s="47">
        <f aca="true" t="shared" si="33" ref="F212:N212">F30+F69+F108+F148</f>
        <v>0</v>
      </c>
      <c r="G212" s="47">
        <f t="shared" si="33"/>
        <v>0</v>
      </c>
      <c r="H212" s="47">
        <f t="shared" si="33"/>
        <v>0</v>
      </c>
      <c r="I212" s="47">
        <f t="shared" si="33"/>
        <v>0</v>
      </c>
      <c r="J212" s="47">
        <f t="shared" si="33"/>
        <v>0</v>
      </c>
      <c r="K212" s="47">
        <f t="shared" si="33"/>
        <v>0</v>
      </c>
      <c r="L212" s="47">
        <f t="shared" si="33"/>
        <v>0</v>
      </c>
      <c r="M212" s="47">
        <f t="shared" si="33"/>
        <v>0</v>
      </c>
      <c r="N212" s="47">
        <f t="shared" si="33"/>
        <v>0</v>
      </c>
      <c r="O212" s="47">
        <f>SUM(D212:N212)</f>
        <v>45966</v>
      </c>
    </row>
    <row r="213" spans="1:15" s="528" customFormat="1" ht="12.75">
      <c r="A213" s="516" t="s">
        <v>295</v>
      </c>
      <c r="B213" s="344">
        <f>SUM(B211:B212)</f>
        <v>2760</v>
      </c>
      <c r="C213" s="344">
        <f>D213/B213</f>
        <v>74.4231884057971</v>
      </c>
      <c r="D213" s="344">
        <f aca="true" t="shared" si="34" ref="D213:N213">SUM(D211:D212)</f>
        <v>205408</v>
      </c>
      <c r="E213" s="344">
        <f t="shared" si="34"/>
        <v>0</v>
      </c>
      <c r="F213" s="344">
        <f t="shared" si="34"/>
        <v>0</v>
      </c>
      <c r="G213" s="344">
        <f t="shared" si="34"/>
        <v>0</v>
      </c>
      <c r="H213" s="344">
        <f t="shared" si="34"/>
        <v>0</v>
      </c>
      <c r="I213" s="344">
        <f t="shared" si="34"/>
        <v>0</v>
      </c>
      <c r="J213" s="344">
        <f t="shared" si="34"/>
        <v>0</v>
      </c>
      <c r="K213" s="344">
        <f t="shared" si="34"/>
        <v>0</v>
      </c>
      <c r="L213" s="344">
        <f t="shared" si="34"/>
        <v>0</v>
      </c>
      <c r="M213" s="344">
        <f t="shared" si="34"/>
        <v>0</v>
      </c>
      <c r="N213" s="344">
        <f t="shared" si="34"/>
        <v>0</v>
      </c>
      <c r="O213" s="344">
        <f>SUM(O211:O212)</f>
        <v>205408</v>
      </c>
    </row>
    <row r="214" spans="1:15" ht="12.75">
      <c r="A214" s="65" t="s">
        <v>9</v>
      </c>
      <c r="B214" s="107">
        <f>B209+B213</f>
        <v>2760</v>
      </c>
      <c r="C214" s="107">
        <v>86</v>
      </c>
      <c r="D214" s="107">
        <f aca="true" t="shared" si="35" ref="D214:O214">D209+D213</f>
        <v>205408</v>
      </c>
      <c r="E214" s="107">
        <f t="shared" si="35"/>
        <v>0</v>
      </c>
      <c r="F214" s="107">
        <f t="shared" si="35"/>
        <v>0</v>
      </c>
      <c r="G214" s="107">
        <f t="shared" si="35"/>
        <v>0</v>
      </c>
      <c r="H214" s="107">
        <f t="shared" si="35"/>
        <v>0</v>
      </c>
      <c r="I214" s="107">
        <f t="shared" si="35"/>
        <v>0</v>
      </c>
      <c r="J214" s="107">
        <f t="shared" si="35"/>
        <v>0</v>
      </c>
      <c r="K214" s="107">
        <f t="shared" si="35"/>
        <v>0</v>
      </c>
      <c r="L214" s="107">
        <f t="shared" si="35"/>
        <v>0</v>
      </c>
      <c r="M214" s="107">
        <f t="shared" si="35"/>
        <v>0</v>
      </c>
      <c r="N214" s="107">
        <f t="shared" si="35"/>
        <v>0</v>
      </c>
      <c r="O214" s="107">
        <f t="shared" si="35"/>
        <v>205408</v>
      </c>
    </row>
    <row r="215" spans="6:9" ht="12.75">
      <c r="F215" s="775"/>
      <c r="G215" s="775"/>
      <c r="H215" s="775"/>
      <c r="I215" s="775"/>
    </row>
    <row r="216" spans="1:15" s="528" customFormat="1" ht="12.75">
      <c r="A216" s="772" t="s">
        <v>327</v>
      </c>
      <c r="B216" s="773"/>
      <c r="C216" s="774"/>
      <c r="D216" s="344">
        <v>153419</v>
      </c>
      <c r="E216" s="344">
        <v>0</v>
      </c>
      <c r="F216" s="344">
        <f aca="true" t="shared" si="36" ref="F216:N216">F34+F73+F112+F152</f>
        <v>0</v>
      </c>
      <c r="G216" s="344">
        <f t="shared" si="36"/>
        <v>0</v>
      </c>
      <c r="H216" s="344">
        <f t="shared" si="36"/>
        <v>0</v>
      </c>
      <c r="I216" s="344">
        <f t="shared" si="36"/>
        <v>0</v>
      </c>
      <c r="J216" s="344">
        <f t="shared" si="36"/>
        <v>0</v>
      </c>
      <c r="K216" s="344">
        <f t="shared" si="36"/>
        <v>0</v>
      </c>
      <c r="L216" s="344">
        <f t="shared" si="36"/>
        <v>0</v>
      </c>
      <c r="M216" s="344">
        <f t="shared" si="36"/>
        <v>0</v>
      </c>
      <c r="N216" s="344">
        <f t="shared" si="36"/>
        <v>0</v>
      </c>
      <c r="O216" s="344">
        <v>153419</v>
      </c>
    </row>
    <row r="217" spans="1:15" ht="12.75">
      <c r="A217" s="758" t="s">
        <v>405</v>
      </c>
      <c r="B217" s="758"/>
      <c r="C217" s="758"/>
      <c r="D217" s="47">
        <v>3068</v>
      </c>
      <c r="E217" s="47">
        <v>0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47">
        <v>0</v>
      </c>
      <c r="N217" s="47">
        <v>0</v>
      </c>
      <c r="O217" s="47">
        <v>3068</v>
      </c>
    </row>
    <row r="218" spans="1:15" ht="12.75">
      <c r="A218" s="758" t="s">
        <v>328</v>
      </c>
      <c r="B218" s="758"/>
      <c r="C218" s="758"/>
      <c r="D218" s="47">
        <v>7671</v>
      </c>
      <c r="E218" s="47">
        <v>0</v>
      </c>
      <c r="F218" s="47">
        <v>0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47">
        <v>0</v>
      </c>
      <c r="N218" s="47">
        <v>0</v>
      </c>
      <c r="O218" s="47">
        <v>7671</v>
      </c>
    </row>
    <row r="219" spans="1:15" ht="12.75">
      <c r="A219" s="767" t="s">
        <v>329</v>
      </c>
      <c r="B219" s="767"/>
      <c r="C219" s="767"/>
      <c r="D219" s="60">
        <f>SUM(D217:D218)</f>
        <v>10739</v>
      </c>
      <c r="E219" s="60">
        <f>SUM(E217:E218)</f>
        <v>0</v>
      </c>
      <c r="F219" s="60">
        <v>0</v>
      </c>
      <c r="G219" s="60">
        <v>0</v>
      </c>
      <c r="H219" s="60">
        <v>0</v>
      </c>
      <c r="I219" s="60">
        <v>0</v>
      </c>
      <c r="J219" s="60">
        <v>0</v>
      </c>
      <c r="K219" s="60">
        <v>0</v>
      </c>
      <c r="L219" s="60">
        <v>0</v>
      </c>
      <c r="M219" s="60">
        <v>0</v>
      </c>
      <c r="N219" s="60">
        <v>0</v>
      </c>
      <c r="O219" s="60">
        <f>SUM(O217:O218)</f>
        <v>10739</v>
      </c>
    </row>
    <row r="220" spans="1:15" ht="12.75">
      <c r="A220" s="377"/>
      <c r="B220" s="377"/>
      <c r="C220" s="377"/>
      <c r="D220" s="224"/>
      <c r="E220" s="224"/>
      <c r="F220" s="224"/>
      <c r="G220" s="224"/>
      <c r="H220" s="224"/>
      <c r="I220" s="224"/>
      <c r="J220" s="224"/>
      <c r="K220" s="224"/>
      <c r="L220" s="224"/>
      <c r="M220" s="224"/>
      <c r="N220" s="224"/>
      <c r="O220" s="224"/>
    </row>
    <row r="221" spans="1:15" ht="12.75">
      <c r="A221" s="377"/>
      <c r="B221" s="377"/>
      <c r="C221" s="377"/>
      <c r="D221" s="224"/>
      <c r="E221" s="224"/>
      <c r="F221" s="224"/>
      <c r="G221" s="224"/>
      <c r="H221" s="224"/>
      <c r="I221" s="224"/>
      <c r="J221" s="224"/>
      <c r="K221" s="224"/>
      <c r="L221" s="224"/>
      <c r="M221" s="224"/>
      <c r="N221" s="224"/>
      <c r="O221" s="224"/>
    </row>
    <row r="222" spans="1:15" ht="12.75">
      <c r="A222" s="377"/>
      <c r="B222" s="377"/>
      <c r="C222" s="377"/>
      <c r="D222" s="224"/>
      <c r="E222" s="224"/>
      <c r="F222" s="224"/>
      <c r="G222" s="224"/>
      <c r="H222" s="224"/>
      <c r="I222" s="224"/>
      <c r="J222" s="224"/>
      <c r="K222" s="224"/>
      <c r="L222" s="224"/>
      <c r="M222" s="224"/>
      <c r="N222" s="224"/>
      <c r="O222" s="224"/>
    </row>
    <row r="223" spans="1:15" ht="12.75">
      <c r="A223" s="377"/>
      <c r="B223" s="377"/>
      <c r="C223" s="377"/>
      <c r="D223" s="224"/>
      <c r="E223" s="224"/>
      <c r="F223" s="224"/>
      <c r="G223" s="224"/>
      <c r="H223" s="224"/>
      <c r="I223" s="224"/>
      <c r="J223" s="224"/>
      <c r="K223" s="224"/>
      <c r="L223" s="224"/>
      <c r="M223" s="224"/>
      <c r="N223" s="224"/>
      <c r="O223" s="224"/>
    </row>
    <row r="224" spans="1:15" ht="12.75">
      <c r="A224" s="377"/>
      <c r="B224" s="377"/>
      <c r="C224" s="377"/>
      <c r="D224" s="224"/>
      <c r="E224" s="224"/>
      <c r="F224" s="224"/>
      <c r="G224" s="224"/>
      <c r="H224" s="224"/>
      <c r="I224" s="224"/>
      <c r="J224" s="224"/>
      <c r="K224" s="224"/>
      <c r="L224" s="224"/>
      <c r="M224" s="224"/>
      <c r="N224" s="224"/>
      <c r="O224" s="224"/>
    </row>
    <row r="225" spans="1:15" ht="12.75">
      <c r="A225" s="377"/>
      <c r="B225" s="377"/>
      <c r="C225" s="377"/>
      <c r="D225" s="224"/>
      <c r="E225" s="224"/>
      <c r="F225" s="224"/>
      <c r="G225" s="224"/>
      <c r="H225" s="224"/>
      <c r="I225" s="224"/>
      <c r="J225" s="224"/>
      <c r="K225" s="224"/>
      <c r="L225" s="224"/>
      <c r="M225" s="224"/>
      <c r="N225" s="224"/>
      <c r="O225" s="224"/>
    </row>
    <row r="226" spans="1:15" ht="12.75">
      <c r="A226" s="377"/>
      <c r="B226" s="377"/>
      <c r="C226" s="377"/>
      <c r="D226" s="224"/>
      <c r="E226" s="224"/>
      <c r="F226" s="224"/>
      <c r="G226" s="224"/>
      <c r="H226" s="224"/>
      <c r="I226" s="224"/>
      <c r="J226" s="224"/>
      <c r="K226" s="224"/>
      <c r="L226" s="224"/>
      <c r="M226" s="224"/>
      <c r="N226" s="224"/>
      <c r="O226" s="224"/>
    </row>
    <row r="227" spans="1:15" ht="12.75">
      <c r="A227" s="377"/>
      <c r="B227" s="377"/>
      <c r="C227" s="377"/>
      <c r="D227" s="224"/>
      <c r="E227" s="224"/>
      <c r="F227" s="224"/>
      <c r="G227" s="224"/>
      <c r="H227" s="224"/>
      <c r="I227" s="224"/>
      <c r="J227" s="224"/>
      <c r="K227" s="224"/>
      <c r="L227" s="224"/>
      <c r="M227" s="224"/>
      <c r="N227" s="224"/>
      <c r="O227" s="224"/>
    </row>
    <row r="228" spans="1:15" ht="12.75">
      <c r="A228" s="377"/>
      <c r="B228" s="377"/>
      <c r="C228" s="377"/>
      <c r="D228" s="224"/>
      <c r="E228" s="224"/>
      <c r="F228" s="224"/>
      <c r="G228" s="224"/>
      <c r="H228" s="224"/>
      <c r="I228" s="224"/>
      <c r="J228" s="224"/>
      <c r="K228" s="224"/>
      <c r="L228" s="224"/>
      <c r="M228" s="224"/>
      <c r="N228" s="224"/>
      <c r="O228" s="224"/>
    </row>
    <row r="229" spans="1:15" ht="12.75">
      <c r="A229" s="377"/>
      <c r="B229" s="377"/>
      <c r="C229" s="377"/>
      <c r="D229" s="224"/>
      <c r="E229" s="224"/>
      <c r="F229" s="224"/>
      <c r="G229" s="224"/>
      <c r="H229" s="224"/>
      <c r="I229" s="224"/>
      <c r="J229" s="224"/>
      <c r="K229" s="224"/>
      <c r="L229" s="224"/>
      <c r="M229" s="224"/>
      <c r="N229" s="224"/>
      <c r="O229" s="224"/>
    </row>
    <row r="230" spans="1:15" ht="12.75">
      <c r="A230" s="377"/>
      <c r="B230" s="377"/>
      <c r="C230" s="377"/>
      <c r="D230" s="224"/>
      <c r="E230" s="224"/>
      <c r="F230" s="224"/>
      <c r="G230" s="224"/>
      <c r="H230" s="224"/>
      <c r="I230" s="224"/>
      <c r="J230" s="224"/>
      <c r="K230" s="224"/>
      <c r="L230" s="224"/>
      <c r="M230" s="224"/>
      <c r="N230" s="224"/>
      <c r="O230" s="224"/>
    </row>
    <row r="231" spans="1:15" ht="12.75">
      <c r="A231" s="377"/>
      <c r="B231" s="377"/>
      <c r="C231" s="377"/>
      <c r="D231" s="224"/>
      <c r="E231" s="224"/>
      <c r="F231" s="224"/>
      <c r="G231" s="224"/>
      <c r="H231" s="224"/>
      <c r="I231" s="224"/>
      <c r="J231" s="224"/>
      <c r="K231" s="224"/>
      <c r="L231" s="224"/>
      <c r="M231" s="224"/>
      <c r="N231" s="224"/>
      <c r="O231" s="224"/>
    </row>
    <row r="232" spans="1:15" ht="12.75">
      <c r="A232" s="377"/>
      <c r="B232" s="377"/>
      <c r="C232" s="377"/>
      <c r="D232" s="224"/>
      <c r="E232" s="224"/>
      <c r="F232" s="224"/>
      <c r="G232" s="224"/>
      <c r="H232" s="224"/>
      <c r="I232" s="224"/>
      <c r="J232" s="224"/>
      <c r="K232" s="224"/>
      <c r="L232" s="224"/>
      <c r="M232" s="224"/>
      <c r="N232" s="224"/>
      <c r="O232" s="224"/>
    </row>
    <row r="233" spans="1:15" ht="12.75">
      <c r="A233" s="377"/>
      <c r="B233" s="377"/>
      <c r="C233" s="377"/>
      <c r="D233" s="224"/>
      <c r="E233" s="224"/>
      <c r="F233" s="224"/>
      <c r="G233" s="224"/>
      <c r="H233" s="224"/>
      <c r="I233" s="224"/>
      <c r="J233" s="224"/>
      <c r="K233" s="224"/>
      <c r="L233" s="224"/>
      <c r="M233" s="224"/>
      <c r="N233" s="224"/>
      <c r="O233" s="224"/>
    </row>
    <row r="234" spans="1:15" ht="12.75">
      <c r="A234" s="377"/>
      <c r="B234" s="377"/>
      <c r="C234" s="377"/>
      <c r="D234" s="224"/>
      <c r="E234" s="224"/>
      <c r="F234" s="224"/>
      <c r="G234" s="224"/>
      <c r="H234" s="224"/>
      <c r="I234" s="224"/>
      <c r="J234" s="224"/>
      <c r="K234" s="224"/>
      <c r="L234" s="224"/>
      <c r="M234" s="224"/>
      <c r="N234" s="224"/>
      <c r="O234" s="224"/>
    </row>
    <row r="235" spans="1:15" ht="12.75">
      <c r="A235" s="377"/>
      <c r="B235" s="377"/>
      <c r="C235" s="377"/>
      <c r="D235" s="224"/>
      <c r="E235" s="224"/>
      <c r="F235" s="224"/>
      <c r="G235" s="224"/>
      <c r="H235" s="224"/>
      <c r="I235" s="224"/>
      <c r="J235" s="224"/>
      <c r="K235" s="224"/>
      <c r="L235" s="224"/>
      <c r="M235" s="224"/>
      <c r="N235" s="224"/>
      <c r="O235" s="224"/>
    </row>
    <row r="236" spans="1:15" ht="12.75">
      <c r="A236" s="377"/>
      <c r="B236" s="377"/>
      <c r="C236" s="377"/>
      <c r="D236" s="224"/>
      <c r="E236" s="224"/>
      <c r="F236" s="224"/>
      <c r="G236" s="224"/>
      <c r="H236" s="224"/>
      <c r="I236" s="224"/>
      <c r="J236" s="224"/>
      <c r="K236" s="224"/>
      <c r="L236" s="224"/>
      <c r="M236" s="224"/>
      <c r="N236" s="224"/>
      <c r="O236" s="224"/>
    </row>
    <row r="237" spans="1:15" ht="12.75">
      <c r="A237" s="377"/>
      <c r="B237" s="377"/>
      <c r="C237" s="377"/>
      <c r="D237" s="224"/>
      <c r="E237" s="224"/>
      <c r="F237" s="224"/>
      <c r="G237" s="224"/>
      <c r="H237" s="224"/>
      <c r="I237" s="224"/>
      <c r="J237" s="224"/>
      <c r="K237" s="224"/>
      <c r="L237" s="224"/>
      <c r="M237" s="224"/>
      <c r="N237" s="224"/>
      <c r="O237" s="224"/>
    </row>
    <row r="238" spans="1:15" ht="12.75">
      <c r="A238" s="377"/>
      <c r="B238" s="377"/>
      <c r="C238" s="377"/>
      <c r="D238" s="224"/>
      <c r="E238" s="224"/>
      <c r="F238" s="224"/>
      <c r="G238" s="224"/>
      <c r="H238" s="224"/>
      <c r="I238" s="224"/>
      <c r="J238" s="224"/>
      <c r="K238" s="224"/>
      <c r="L238" s="224"/>
      <c r="M238" s="224"/>
      <c r="N238" s="224"/>
      <c r="O238" s="224"/>
    </row>
    <row r="239" spans="1:3" ht="12.75">
      <c r="A239" s="554" t="s">
        <v>22</v>
      </c>
      <c r="B239" s="554"/>
      <c r="C239" s="554"/>
    </row>
    <row r="240" spans="1:9" ht="12.75">
      <c r="A240" s="554" t="s">
        <v>23</v>
      </c>
      <c r="B240" s="554"/>
      <c r="C240" s="554"/>
      <c r="E240" s="26"/>
      <c r="F240" s="26"/>
      <c r="G240" s="2"/>
      <c r="H240" s="26"/>
      <c r="I240" s="26"/>
    </row>
    <row r="241" spans="1:9" ht="12.75">
      <c r="A241" s="7" t="s">
        <v>496</v>
      </c>
      <c r="B241" s="7"/>
      <c r="C241" s="7"/>
      <c r="E241" s="26"/>
      <c r="F241" s="26"/>
      <c r="G241" s="2"/>
      <c r="H241" s="26"/>
      <c r="I241" s="26"/>
    </row>
    <row r="242" spans="1:15" ht="12.75">
      <c r="A242" s="538" t="s">
        <v>21</v>
      </c>
      <c r="B242" s="538"/>
      <c r="C242" s="538"/>
      <c r="D242" s="538"/>
      <c r="E242" s="538"/>
      <c r="F242" s="538"/>
      <c r="G242" s="538"/>
      <c r="H242" s="538"/>
      <c r="I242" s="538"/>
      <c r="J242" s="538"/>
      <c r="K242" s="538"/>
      <c r="L242" s="538"/>
      <c r="M242" s="538"/>
      <c r="N242" s="538"/>
      <c r="O242" s="538"/>
    </row>
    <row r="243" spans="1:15" ht="12.75">
      <c r="A243" s="538" t="s">
        <v>498</v>
      </c>
      <c r="B243" s="538"/>
      <c r="C243" s="538"/>
      <c r="D243" s="538"/>
      <c r="E243" s="538"/>
      <c r="F243" s="538"/>
      <c r="G243" s="538"/>
      <c r="H243" s="538"/>
      <c r="I243" s="538"/>
      <c r="J243" s="538"/>
      <c r="K243" s="538"/>
      <c r="L243" s="538"/>
      <c r="M243" s="538"/>
      <c r="N243" s="538"/>
      <c r="O243" s="538"/>
    </row>
    <row r="244" spans="12:15" ht="12.75">
      <c r="L244" s="28"/>
      <c r="M244" s="28"/>
      <c r="O244" s="28" t="s">
        <v>322</v>
      </c>
    </row>
    <row r="245" spans="1:15" ht="12.75">
      <c r="A245" s="240" t="s">
        <v>323</v>
      </c>
      <c r="B245" s="639" t="s">
        <v>85</v>
      </c>
      <c r="C245" s="639" t="s">
        <v>83</v>
      </c>
      <c r="D245" s="575" t="s">
        <v>372</v>
      </c>
      <c r="E245" s="576"/>
      <c r="F245" s="576"/>
      <c r="G245" s="576"/>
      <c r="H245" s="576"/>
      <c r="I245" s="576"/>
      <c r="J245" s="576"/>
      <c r="K245" s="576"/>
      <c r="L245" s="576"/>
      <c r="M245" s="576"/>
      <c r="N245" s="576"/>
      <c r="O245" s="555" t="s">
        <v>126</v>
      </c>
    </row>
    <row r="246" spans="1:15" ht="12.75">
      <c r="A246" s="246" t="s">
        <v>325</v>
      </c>
      <c r="B246" s="771"/>
      <c r="C246" s="771"/>
      <c r="D246" s="136" t="s">
        <v>315</v>
      </c>
      <c r="E246" s="135" t="s">
        <v>316</v>
      </c>
      <c r="F246" s="135" t="s">
        <v>169</v>
      </c>
      <c r="G246" s="135" t="s">
        <v>317</v>
      </c>
      <c r="H246" s="135" t="s">
        <v>318</v>
      </c>
      <c r="I246" s="135" t="s">
        <v>170</v>
      </c>
      <c r="J246" s="135" t="s">
        <v>319</v>
      </c>
      <c r="K246" s="135" t="s">
        <v>172</v>
      </c>
      <c r="L246" s="135" t="s">
        <v>173</v>
      </c>
      <c r="M246" s="135" t="s">
        <v>321</v>
      </c>
      <c r="N246" s="134" t="s">
        <v>320</v>
      </c>
      <c r="O246" s="557"/>
    </row>
    <row r="247" spans="1:15" ht="12.75">
      <c r="A247" s="137" t="s">
        <v>324</v>
      </c>
      <c r="B247" s="138"/>
      <c r="C247" s="138"/>
      <c r="D247" s="138"/>
      <c r="E247" s="138"/>
      <c r="F247" s="138"/>
      <c r="G247" s="138"/>
      <c r="H247" s="138"/>
      <c r="I247" s="138"/>
      <c r="J247" s="138"/>
      <c r="K247" s="138"/>
      <c r="L247" s="138"/>
      <c r="M247" s="138"/>
      <c r="N247" s="139"/>
      <c r="O247" s="140"/>
    </row>
    <row r="248" spans="1:15" ht="12.75">
      <c r="A248" s="4" t="s">
        <v>2</v>
      </c>
      <c r="B248" s="47">
        <v>0</v>
      </c>
      <c r="C248" s="47">
        <v>0</v>
      </c>
      <c r="D248" s="47">
        <v>0</v>
      </c>
      <c r="E248" s="47">
        <v>0</v>
      </c>
      <c r="F248" s="47">
        <v>0</v>
      </c>
      <c r="G248" s="47">
        <v>0</v>
      </c>
      <c r="H248" s="47">
        <f aca="true" t="shared" si="37" ref="H248:N248">H52+H91+H130+H197</f>
        <v>0</v>
      </c>
      <c r="I248" s="47">
        <v>0</v>
      </c>
      <c r="J248" s="47">
        <f t="shared" si="37"/>
        <v>0</v>
      </c>
      <c r="K248" s="47">
        <v>0</v>
      </c>
      <c r="L248" s="47">
        <v>0</v>
      </c>
      <c r="M248" s="47">
        <f t="shared" si="37"/>
        <v>0</v>
      </c>
      <c r="N248" s="47">
        <f t="shared" si="37"/>
        <v>0</v>
      </c>
      <c r="O248" s="47">
        <f>SUM(D248:N248)</f>
        <v>0</v>
      </c>
    </row>
    <row r="249" spans="1:15" ht="12.75">
      <c r="A249" s="4" t="s">
        <v>3</v>
      </c>
      <c r="B249" s="47">
        <v>0</v>
      </c>
      <c r="C249" s="47">
        <v>0</v>
      </c>
      <c r="D249" s="47">
        <v>0</v>
      </c>
      <c r="E249" s="47">
        <v>0</v>
      </c>
      <c r="F249" s="47">
        <v>0</v>
      </c>
      <c r="G249" s="47">
        <v>0</v>
      </c>
      <c r="H249" s="47">
        <f>H53+H92+H131+H198</f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f>N53+N92+N131+N198</f>
        <v>0</v>
      </c>
      <c r="O249" s="47">
        <f>SUM(D249:N249)</f>
        <v>0</v>
      </c>
    </row>
    <row r="250" spans="1:15" ht="12.75">
      <c r="A250" s="64" t="s">
        <v>295</v>
      </c>
      <c r="B250" s="59">
        <f>SUM(B248:B249)</f>
        <v>0</v>
      </c>
      <c r="C250" s="59">
        <v>0</v>
      </c>
      <c r="D250" s="59">
        <f aca="true" t="shared" si="38" ref="D250:N250">SUM(D248:D249)</f>
        <v>0</v>
      </c>
      <c r="E250" s="59">
        <f t="shared" si="38"/>
        <v>0</v>
      </c>
      <c r="F250" s="59">
        <f t="shared" si="38"/>
        <v>0</v>
      </c>
      <c r="G250" s="59">
        <f t="shared" si="38"/>
        <v>0</v>
      </c>
      <c r="H250" s="59">
        <f t="shared" si="38"/>
        <v>0</v>
      </c>
      <c r="I250" s="59">
        <f t="shared" si="38"/>
        <v>0</v>
      </c>
      <c r="J250" s="59">
        <f t="shared" si="38"/>
        <v>0</v>
      </c>
      <c r="K250" s="59">
        <f t="shared" si="38"/>
        <v>0</v>
      </c>
      <c r="L250" s="59">
        <f t="shared" si="38"/>
        <v>0</v>
      </c>
      <c r="M250" s="59">
        <f t="shared" si="38"/>
        <v>0</v>
      </c>
      <c r="N250" s="59">
        <f t="shared" si="38"/>
        <v>0</v>
      </c>
      <c r="O250" s="86">
        <f>SUM(O248:O249)</f>
        <v>0</v>
      </c>
    </row>
    <row r="251" spans="1:15" ht="12.75">
      <c r="A251" s="128" t="s">
        <v>326</v>
      </c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81"/>
    </row>
    <row r="252" spans="1:15" ht="12.75">
      <c r="A252" s="4" t="s">
        <v>2</v>
      </c>
      <c r="B252" s="47">
        <v>381</v>
      </c>
      <c r="C252" s="47">
        <f>D252/B252</f>
        <v>88.88976377952756</v>
      </c>
      <c r="D252" s="47">
        <v>33867</v>
      </c>
      <c r="E252" s="47">
        <v>0</v>
      </c>
      <c r="F252" s="47">
        <v>0</v>
      </c>
      <c r="G252" s="47">
        <v>0</v>
      </c>
      <c r="H252" s="47"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47">
        <v>0</v>
      </c>
      <c r="O252" s="47">
        <f>SUM(D252:N252)</f>
        <v>33867</v>
      </c>
    </row>
    <row r="253" spans="1:15" ht="12.75">
      <c r="A253" s="4" t="s">
        <v>3</v>
      </c>
      <c r="B253" s="47">
        <v>578</v>
      </c>
      <c r="C253" s="47">
        <f>D253/B253</f>
        <v>47</v>
      </c>
      <c r="D253" s="47">
        <v>27166</v>
      </c>
      <c r="E253" s="47">
        <v>0</v>
      </c>
      <c r="F253" s="47">
        <v>0</v>
      </c>
      <c r="G253" s="47">
        <v>0</v>
      </c>
      <c r="H253" s="47">
        <v>0</v>
      </c>
      <c r="I253" s="47">
        <v>0</v>
      </c>
      <c r="J253" s="47">
        <v>0</v>
      </c>
      <c r="K253" s="47">
        <v>0</v>
      </c>
      <c r="L253" s="47">
        <v>0</v>
      </c>
      <c r="M253" s="47">
        <v>0</v>
      </c>
      <c r="N253" s="47">
        <f>N57+N96+N135+N201</f>
        <v>0</v>
      </c>
      <c r="O253" s="47">
        <f>SUM(D253:N253)</f>
        <v>27166</v>
      </c>
    </row>
    <row r="254" spans="1:15" ht="12.75">
      <c r="A254" s="64" t="s">
        <v>295</v>
      </c>
      <c r="B254" s="59">
        <f>SUM(B252:B253)</f>
        <v>959</v>
      </c>
      <c r="C254" s="59">
        <f>D254/B254</f>
        <v>63.64233576642336</v>
      </c>
      <c r="D254" s="59">
        <f aca="true" t="shared" si="39" ref="D254:N254">SUM(D252:D253)</f>
        <v>61033</v>
      </c>
      <c r="E254" s="59">
        <f t="shared" si="39"/>
        <v>0</v>
      </c>
      <c r="F254" s="59">
        <f t="shared" si="39"/>
        <v>0</v>
      </c>
      <c r="G254" s="59">
        <f t="shared" si="39"/>
        <v>0</v>
      </c>
      <c r="H254" s="59">
        <f t="shared" si="39"/>
        <v>0</v>
      </c>
      <c r="I254" s="59">
        <f t="shared" si="39"/>
        <v>0</v>
      </c>
      <c r="J254" s="59">
        <f t="shared" si="39"/>
        <v>0</v>
      </c>
      <c r="K254" s="59">
        <f t="shared" si="39"/>
        <v>0</v>
      </c>
      <c r="L254" s="59">
        <f t="shared" si="39"/>
        <v>0</v>
      </c>
      <c r="M254" s="59">
        <f t="shared" si="39"/>
        <v>0</v>
      </c>
      <c r="N254" s="59">
        <f t="shared" si="39"/>
        <v>0</v>
      </c>
      <c r="O254" s="86">
        <f>SUM(O252:O253)</f>
        <v>61033</v>
      </c>
    </row>
    <row r="255" spans="1:15" ht="12.75">
      <c r="A255" s="65" t="s">
        <v>9</v>
      </c>
      <c r="B255" s="107">
        <f>B250+B254</f>
        <v>959</v>
      </c>
      <c r="C255" s="107">
        <v>0</v>
      </c>
      <c r="D255" s="107">
        <f aca="true" t="shared" si="40" ref="D255:O255">D250+D254</f>
        <v>61033</v>
      </c>
      <c r="E255" s="107">
        <f t="shared" si="40"/>
        <v>0</v>
      </c>
      <c r="F255" s="107">
        <f t="shared" si="40"/>
        <v>0</v>
      </c>
      <c r="G255" s="107">
        <f t="shared" si="40"/>
        <v>0</v>
      </c>
      <c r="H255" s="107">
        <f t="shared" si="40"/>
        <v>0</v>
      </c>
      <c r="I255" s="107">
        <f t="shared" si="40"/>
        <v>0</v>
      </c>
      <c r="J255" s="107">
        <f t="shared" si="40"/>
        <v>0</v>
      </c>
      <c r="K255" s="107">
        <f t="shared" si="40"/>
        <v>0</v>
      </c>
      <c r="L255" s="107">
        <f t="shared" si="40"/>
        <v>0</v>
      </c>
      <c r="M255" s="107">
        <f t="shared" si="40"/>
        <v>0</v>
      </c>
      <c r="N255" s="107">
        <f t="shared" si="40"/>
        <v>0</v>
      </c>
      <c r="O255" s="107">
        <f t="shared" si="40"/>
        <v>61033</v>
      </c>
    </row>
    <row r="256" spans="6:9" ht="12.75">
      <c r="F256" s="775"/>
      <c r="G256" s="775"/>
      <c r="H256" s="775"/>
      <c r="I256" s="775"/>
    </row>
    <row r="257" spans="1:15" ht="12.75">
      <c r="A257" s="768" t="s">
        <v>327</v>
      </c>
      <c r="B257" s="769"/>
      <c r="C257" s="770"/>
      <c r="D257" s="86">
        <v>45259</v>
      </c>
      <c r="E257" s="86">
        <v>0</v>
      </c>
      <c r="F257" s="86">
        <v>0</v>
      </c>
      <c r="G257" s="86">
        <v>0</v>
      </c>
      <c r="H257" s="86">
        <v>0</v>
      </c>
      <c r="I257" s="86">
        <v>0</v>
      </c>
      <c r="J257" s="86">
        <v>0</v>
      </c>
      <c r="K257" s="86">
        <v>0</v>
      </c>
      <c r="L257" s="86">
        <v>0</v>
      </c>
      <c r="M257" s="86">
        <v>0</v>
      </c>
      <c r="N257" s="86">
        <f>N61+N100+N139+N204</f>
        <v>0</v>
      </c>
      <c r="O257" s="86">
        <v>45259</v>
      </c>
    </row>
    <row r="258" spans="1:15" ht="12.75">
      <c r="A258" s="758" t="s">
        <v>405</v>
      </c>
      <c r="B258" s="758"/>
      <c r="C258" s="758"/>
      <c r="D258" s="47">
        <v>905</v>
      </c>
      <c r="E258" s="47">
        <v>0</v>
      </c>
      <c r="F258" s="47">
        <v>0</v>
      </c>
      <c r="G258" s="47">
        <v>0</v>
      </c>
      <c r="H258" s="47"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47">
        <v>0</v>
      </c>
      <c r="O258" s="47">
        <v>905</v>
      </c>
    </row>
    <row r="259" spans="1:15" ht="12.75">
      <c r="A259" s="758" t="s">
        <v>328</v>
      </c>
      <c r="B259" s="758"/>
      <c r="C259" s="758"/>
      <c r="D259" s="47">
        <v>2263</v>
      </c>
      <c r="E259" s="47">
        <v>0</v>
      </c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7">
        <v>0</v>
      </c>
      <c r="L259" s="47">
        <v>0</v>
      </c>
      <c r="M259" s="47">
        <v>0</v>
      </c>
      <c r="N259" s="47">
        <f>N63+N102+N141+N206</f>
        <v>0</v>
      </c>
      <c r="O259" s="47">
        <v>2263</v>
      </c>
    </row>
    <row r="260" spans="1:15" ht="12.75">
      <c r="A260" s="767" t="s">
        <v>329</v>
      </c>
      <c r="B260" s="767"/>
      <c r="C260" s="767"/>
      <c r="D260" s="60">
        <f aca="true" t="shared" si="41" ref="D260:O260">SUM(D258:D259)</f>
        <v>3168</v>
      </c>
      <c r="E260" s="60">
        <f t="shared" si="41"/>
        <v>0</v>
      </c>
      <c r="F260" s="60">
        <f t="shared" si="41"/>
        <v>0</v>
      </c>
      <c r="G260" s="60">
        <f t="shared" si="41"/>
        <v>0</v>
      </c>
      <c r="H260" s="60">
        <f t="shared" si="41"/>
        <v>0</v>
      </c>
      <c r="I260" s="60">
        <f t="shared" si="41"/>
        <v>0</v>
      </c>
      <c r="J260" s="60">
        <f t="shared" si="41"/>
        <v>0</v>
      </c>
      <c r="K260" s="60">
        <f t="shared" si="41"/>
        <v>0</v>
      </c>
      <c r="L260" s="60">
        <f t="shared" si="41"/>
        <v>0</v>
      </c>
      <c r="M260" s="60">
        <f t="shared" si="41"/>
        <v>0</v>
      </c>
      <c r="N260" s="60">
        <f t="shared" si="41"/>
        <v>0</v>
      </c>
      <c r="O260" s="60">
        <f t="shared" si="41"/>
        <v>3168</v>
      </c>
    </row>
  </sheetData>
  <sheetProtection/>
  <mergeCells count="90">
    <mergeCell ref="F256:I256"/>
    <mergeCell ref="A257:C257"/>
    <mergeCell ref="A258:C258"/>
    <mergeCell ref="A259:C259"/>
    <mergeCell ref="A260:C260"/>
    <mergeCell ref="A240:C240"/>
    <mergeCell ref="A242:O242"/>
    <mergeCell ref="A243:O243"/>
    <mergeCell ref="B245:B246"/>
    <mergeCell ref="C245:C246"/>
    <mergeCell ref="D245:N245"/>
    <mergeCell ref="O245:O246"/>
    <mergeCell ref="F215:I215"/>
    <mergeCell ref="A216:C216"/>
    <mergeCell ref="A217:C217"/>
    <mergeCell ref="A218:C218"/>
    <mergeCell ref="A219:C219"/>
    <mergeCell ref="A239:C239"/>
    <mergeCell ref="A198:C198"/>
    <mergeCell ref="A199:C199"/>
    <mergeCell ref="A201:O201"/>
    <mergeCell ref="A202:O202"/>
    <mergeCell ref="B204:B205"/>
    <mergeCell ref="C204:C205"/>
    <mergeCell ref="D204:N204"/>
    <mergeCell ref="O204:O205"/>
    <mergeCell ref="A177:C177"/>
    <mergeCell ref="A180:C180"/>
    <mergeCell ref="A179:C179"/>
    <mergeCell ref="A178:C178"/>
    <mergeCell ref="C165:C166"/>
    <mergeCell ref="D165:N165"/>
    <mergeCell ref="F176:I176"/>
    <mergeCell ref="A157:C157"/>
    <mergeCell ref="A158:C158"/>
    <mergeCell ref="A161:O161"/>
    <mergeCell ref="A162:O162"/>
    <mergeCell ref="B165:B166"/>
    <mergeCell ref="O165:O166"/>
    <mergeCell ref="A1:C1"/>
    <mergeCell ref="A2:C2"/>
    <mergeCell ref="A5:O5"/>
    <mergeCell ref="A6:O6"/>
    <mergeCell ref="B9:B10"/>
    <mergeCell ref="C9:C10"/>
    <mergeCell ref="D9:N9"/>
    <mergeCell ref="O9:O10"/>
    <mergeCell ref="N8:O8"/>
    <mergeCell ref="A21:C21"/>
    <mergeCell ref="A22:C22"/>
    <mergeCell ref="A23:C23"/>
    <mergeCell ref="A24:C24"/>
    <mergeCell ref="A40:C40"/>
    <mergeCell ref="A41:C41"/>
    <mergeCell ref="A62:C62"/>
    <mergeCell ref="A63:C63"/>
    <mergeCell ref="A44:O44"/>
    <mergeCell ref="A45:O45"/>
    <mergeCell ref="B48:B49"/>
    <mergeCell ref="C48:C49"/>
    <mergeCell ref="D48:N48"/>
    <mergeCell ref="O48:O49"/>
    <mergeCell ref="N47:O47"/>
    <mergeCell ref="A60:C60"/>
    <mergeCell ref="N86:O86"/>
    <mergeCell ref="A84:O84"/>
    <mergeCell ref="B87:B88"/>
    <mergeCell ref="A79:C79"/>
    <mergeCell ref="A80:C80"/>
    <mergeCell ref="A83:O83"/>
    <mergeCell ref="C87:C88"/>
    <mergeCell ref="D87:N87"/>
    <mergeCell ref="O87:O88"/>
    <mergeCell ref="A61:C61"/>
    <mergeCell ref="A119:C119"/>
    <mergeCell ref="A123:O123"/>
    <mergeCell ref="B127:B128"/>
    <mergeCell ref="C127:C128"/>
    <mergeCell ref="O127:O128"/>
    <mergeCell ref="A99:C99"/>
    <mergeCell ref="A100:C100"/>
    <mergeCell ref="A101:C101"/>
    <mergeCell ref="A102:C102"/>
    <mergeCell ref="A118:C118"/>
    <mergeCell ref="A142:C142"/>
    <mergeCell ref="A140:C140"/>
    <mergeCell ref="A141:C141"/>
    <mergeCell ref="D127:N127"/>
    <mergeCell ref="A139:C139"/>
    <mergeCell ref="A124:O124"/>
  </mergeCells>
  <printOptions horizontalCentered="1"/>
  <pageMargins left="0.5511811023622047" right="0.35433070866141736" top="0.984251968503937" bottom="0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144"/>
  <sheetViews>
    <sheetView zoomScalePageLayoutView="0" workbookViewId="0" topLeftCell="A19">
      <selection activeCell="H128" sqref="H128"/>
    </sheetView>
  </sheetViews>
  <sheetFormatPr defaultColWidth="9.140625" defaultRowHeight="12.75"/>
  <cols>
    <col min="1" max="1" width="15.28125" style="0" customWidth="1"/>
    <col min="2" max="2" width="10.57421875" style="0" customWidth="1"/>
    <col min="4" max="12" width="7.7109375" style="0" customWidth="1"/>
  </cols>
  <sheetData>
    <row r="1" spans="1:4" ht="12.75">
      <c r="A1" s="554" t="s">
        <v>22</v>
      </c>
      <c r="B1" s="554"/>
      <c r="C1" s="554"/>
      <c r="D1" s="554"/>
    </row>
    <row r="2" spans="1:4" ht="12.75">
      <c r="A2" s="554" t="s">
        <v>112</v>
      </c>
      <c r="B2" s="554"/>
      <c r="C2" s="554"/>
      <c r="D2" s="554"/>
    </row>
    <row r="3" spans="1:4" ht="12.75">
      <c r="A3" s="7"/>
      <c r="B3" s="7"/>
      <c r="C3" s="7"/>
      <c r="D3" s="7"/>
    </row>
    <row r="4" spans="1:17" ht="12.75">
      <c r="A4" s="538" t="s">
        <v>478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26"/>
      <c r="Q4" s="26"/>
    </row>
    <row r="5" spans="1:16" ht="12.75">
      <c r="A5" s="776" t="s">
        <v>133</v>
      </c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  <c r="N5" s="776"/>
      <c r="O5" s="776"/>
      <c r="P5" s="30"/>
    </row>
    <row r="6" spans="1:16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30"/>
    </row>
    <row r="7" spans="1:16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783" t="s">
        <v>228</v>
      </c>
      <c r="O7" s="783"/>
      <c r="P7" s="27"/>
    </row>
    <row r="9" spans="1:15" ht="12.75">
      <c r="A9" s="555" t="s">
        <v>122</v>
      </c>
      <c r="B9" s="555" t="s">
        <v>37</v>
      </c>
      <c r="C9" s="573" t="s">
        <v>402</v>
      </c>
      <c r="D9" s="777" t="s">
        <v>61</v>
      </c>
      <c r="E9" s="778"/>
      <c r="F9" s="779"/>
      <c r="G9" s="777" t="s">
        <v>62</v>
      </c>
      <c r="H9" s="778"/>
      <c r="I9" s="779"/>
      <c r="J9" s="777" t="s">
        <v>63</v>
      </c>
      <c r="K9" s="778"/>
      <c r="L9" s="779"/>
      <c r="M9" s="575" t="s">
        <v>64</v>
      </c>
      <c r="N9" s="576"/>
      <c r="O9" s="577"/>
    </row>
    <row r="10" spans="1:15" ht="12.75" customHeight="1">
      <c r="A10" s="557"/>
      <c r="B10" s="557"/>
      <c r="C10" s="699"/>
      <c r="D10" s="51" t="s">
        <v>227</v>
      </c>
      <c r="E10" s="51" t="s">
        <v>3</v>
      </c>
      <c r="F10" s="51" t="s">
        <v>4</v>
      </c>
      <c r="G10" s="51" t="s">
        <v>227</v>
      </c>
      <c r="H10" s="51" t="s">
        <v>3</v>
      </c>
      <c r="I10" s="51" t="s">
        <v>4</v>
      </c>
      <c r="J10" s="51" t="s">
        <v>227</v>
      </c>
      <c r="K10" s="51" t="s">
        <v>3</v>
      </c>
      <c r="L10" s="51" t="s">
        <v>4</v>
      </c>
      <c r="M10" s="51" t="s">
        <v>227</v>
      </c>
      <c r="N10" s="51" t="s">
        <v>3</v>
      </c>
      <c r="O10" s="51" t="s">
        <v>4</v>
      </c>
    </row>
    <row r="11" spans="1:15" ht="12.75" customHeight="1">
      <c r="A11" s="780" t="s">
        <v>143</v>
      </c>
      <c r="B11" s="1" t="s">
        <v>135</v>
      </c>
      <c r="C11" s="15" t="s">
        <v>138</v>
      </c>
      <c r="D11" s="85">
        <v>6557</v>
      </c>
      <c r="E11" s="85">
        <v>9475</v>
      </c>
      <c r="F11" s="85">
        <f aca="true" t="shared" si="0" ref="F11:F26">D11+E11</f>
        <v>16032</v>
      </c>
      <c r="G11" s="89">
        <v>4562</v>
      </c>
      <c r="H11" s="89">
        <v>5894</v>
      </c>
      <c r="I11" s="89">
        <f>G11+H11</f>
        <v>10456</v>
      </c>
      <c r="J11" s="85">
        <v>3643</v>
      </c>
      <c r="K11" s="85">
        <v>12200</v>
      </c>
      <c r="L11" s="85">
        <f aca="true" t="shared" si="1" ref="L11:L26">J11+K11</f>
        <v>15843</v>
      </c>
      <c r="M11" s="85">
        <f>D11+G11+J11</f>
        <v>14762</v>
      </c>
      <c r="N11" s="85">
        <f>E11+H11+K11</f>
        <v>27569</v>
      </c>
      <c r="O11" s="85">
        <f>SUM(M11:N11)</f>
        <v>42331</v>
      </c>
    </row>
    <row r="12" spans="1:15" ht="12.75" customHeight="1">
      <c r="A12" s="781"/>
      <c r="B12" s="1" t="s">
        <v>136</v>
      </c>
      <c r="C12" s="15" t="s">
        <v>139</v>
      </c>
      <c r="D12" s="85">
        <v>3</v>
      </c>
      <c r="E12" s="85">
        <v>4</v>
      </c>
      <c r="F12" s="85">
        <f t="shared" si="0"/>
        <v>7</v>
      </c>
      <c r="G12" s="89">
        <v>2</v>
      </c>
      <c r="H12" s="89">
        <v>2</v>
      </c>
      <c r="I12" s="89">
        <f aca="true" t="shared" si="2" ref="I12:I26">G12+H12</f>
        <v>4</v>
      </c>
      <c r="J12" s="85">
        <v>1</v>
      </c>
      <c r="K12" s="85">
        <v>5</v>
      </c>
      <c r="L12" s="85">
        <f t="shared" si="1"/>
        <v>6</v>
      </c>
      <c r="M12" s="85">
        <f aca="true" t="shared" si="3" ref="M12:N29">D12+G12+J12</f>
        <v>6</v>
      </c>
      <c r="N12" s="85">
        <f t="shared" si="3"/>
        <v>11</v>
      </c>
      <c r="O12" s="85">
        <f aca="true" t="shared" si="4" ref="O12:O27">SUM(M12:N12)</f>
        <v>17</v>
      </c>
    </row>
    <row r="13" spans="1:15" ht="12.75" customHeight="1">
      <c r="A13" s="782"/>
      <c r="B13" s="1" t="s">
        <v>137</v>
      </c>
      <c r="C13" s="15" t="s">
        <v>141</v>
      </c>
      <c r="D13" s="85">
        <v>6</v>
      </c>
      <c r="E13" s="85">
        <v>8</v>
      </c>
      <c r="F13" s="85">
        <f t="shared" si="0"/>
        <v>14</v>
      </c>
      <c r="G13" s="89">
        <v>4</v>
      </c>
      <c r="H13" s="89">
        <v>4</v>
      </c>
      <c r="I13" s="89">
        <f t="shared" si="2"/>
        <v>8</v>
      </c>
      <c r="J13" s="85">
        <v>2</v>
      </c>
      <c r="K13" s="85">
        <v>10</v>
      </c>
      <c r="L13" s="85">
        <f t="shared" si="1"/>
        <v>12</v>
      </c>
      <c r="M13" s="85">
        <f t="shared" si="3"/>
        <v>12</v>
      </c>
      <c r="N13" s="85">
        <f t="shared" si="3"/>
        <v>22</v>
      </c>
      <c r="O13" s="85">
        <f t="shared" si="4"/>
        <v>34</v>
      </c>
    </row>
    <row r="14" spans="1:15" ht="12.75" customHeight="1">
      <c r="A14" s="551" t="s">
        <v>140</v>
      </c>
      <c r="B14" s="1" t="s">
        <v>135</v>
      </c>
      <c r="C14" s="15" t="s">
        <v>138</v>
      </c>
      <c r="D14" s="85">
        <v>327</v>
      </c>
      <c r="E14" s="85">
        <v>473</v>
      </c>
      <c r="F14" s="85">
        <f t="shared" si="0"/>
        <v>800</v>
      </c>
      <c r="G14" s="89">
        <v>228</v>
      </c>
      <c r="H14" s="89">
        <v>295</v>
      </c>
      <c r="I14" s="89">
        <f t="shared" si="2"/>
        <v>523</v>
      </c>
      <c r="J14" s="85">
        <v>182</v>
      </c>
      <c r="K14" s="85">
        <v>572</v>
      </c>
      <c r="L14" s="85">
        <f t="shared" si="1"/>
        <v>754</v>
      </c>
      <c r="M14" s="85">
        <f t="shared" si="3"/>
        <v>737</v>
      </c>
      <c r="N14" s="85">
        <f t="shared" si="3"/>
        <v>1340</v>
      </c>
      <c r="O14" s="85">
        <f t="shared" si="4"/>
        <v>2077</v>
      </c>
    </row>
    <row r="15" spans="1:15" ht="12.75" customHeight="1">
      <c r="A15" s="553"/>
      <c r="B15" s="1" t="s">
        <v>137</v>
      </c>
      <c r="C15" s="15" t="s">
        <v>141</v>
      </c>
      <c r="D15" s="85">
        <v>1</v>
      </c>
      <c r="E15" s="85">
        <v>1</v>
      </c>
      <c r="F15" s="85">
        <f t="shared" si="0"/>
        <v>2</v>
      </c>
      <c r="G15" s="89">
        <v>1</v>
      </c>
      <c r="H15" s="89">
        <v>1</v>
      </c>
      <c r="I15" s="89">
        <f t="shared" si="2"/>
        <v>2</v>
      </c>
      <c r="J15" s="85">
        <v>1</v>
      </c>
      <c r="K15" s="85">
        <v>1</v>
      </c>
      <c r="L15" s="85">
        <f t="shared" si="1"/>
        <v>2</v>
      </c>
      <c r="M15" s="85">
        <f t="shared" si="3"/>
        <v>3</v>
      </c>
      <c r="N15" s="85">
        <f t="shared" si="3"/>
        <v>3</v>
      </c>
      <c r="O15" s="85">
        <f t="shared" si="4"/>
        <v>6</v>
      </c>
    </row>
    <row r="16" spans="1:15" ht="12.75" customHeight="1">
      <c r="A16" s="784" t="s">
        <v>142</v>
      </c>
      <c r="B16" s="1" t="s">
        <v>135</v>
      </c>
      <c r="C16" s="15" t="s">
        <v>138</v>
      </c>
      <c r="D16" s="85">
        <v>3732</v>
      </c>
      <c r="E16" s="85">
        <v>6520</v>
      </c>
      <c r="F16" s="85">
        <f t="shared" si="0"/>
        <v>10252</v>
      </c>
      <c r="G16" s="89">
        <v>3650</v>
      </c>
      <c r="H16" s="89">
        <v>4715</v>
      </c>
      <c r="I16" s="89">
        <f t="shared" si="2"/>
        <v>8365</v>
      </c>
      <c r="J16" s="85">
        <v>2306</v>
      </c>
      <c r="K16" s="85">
        <v>8163</v>
      </c>
      <c r="L16" s="85">
        <f t="shared" si="1"/>
        <v>10469</v>
      </c>
      <c r="M16" s="85">
        <f t="shared" si="3"/>
        <v>9688</v>
      </c>
      <c r="N16" s="85">
        <f t="shared" si="3"/>
        <v>19398</v>
      </c>
      <c r="O16" s="85">
        <f t="shared" si="4"/>
        <v>29086</v>
      </c>
    </row>
    <row r="17" spans="1:15" ht="12.75" customHeight="1">
      <c r="A17" s="785"/>
      <c r="B17" s="1" t="s">
        <v>144</v>
      </c>
      <c r="C17" s="15" t="s">
        <v>145</v>
      </c>
      <c r="D17" s="85">
        <v>3</v>
      </c>
      <c r="E17" s="85">
        <v>4</v>
      </c>
      <c r="F17" s="85">
        <f t="shared" si="0"/>
        <v>7</v>
      </c>
      <c r="G17" s="89">
        <v>2</v>
      </c>
      <c r="H17" s="89">
        <v>4</v>
      </c>
      <c r="I17" s="89">
        <f t="shared" si="2"/>
        <v>6</v>
      </c>
      <c r="J17" s="85">
        <v>2</v>
      </c>
      <c r="K17" s="85">
        <v>5</v>
      </c>
      <c r="L17" s="85">
        <f t="shared" si="1"/>
        <v>7</v>
      </c>
      <c r="M17" s="85">
        <f t="shared" si="3"/>
        <v>7</v>
      </c>
      <c r="N17" s="85">
        <f t="shared" si="3"/>
        <v>13</v>
      </c>
      <c r="O17" s="85">
        <f t="shared" si="4"/>
        <v>20</v>
      </c>
    </row>
    <row r="18" spans="1:15" ht="12.75" customHeight="1">
      <c r="A18" s="786"/>
      <c r="B18" s="1" t="s">
        <v>137</v>
      </c>
      <c r="C18" s="15" t="s">
        <v>141</v>
      </c>
      <c r="D18" s="85">
        <v>4</v>
      </c>
      <c r="E18" s="85">
        <v>6</v>
      </c>
      <c r="F18" s="85">
        <f t="shared" si="0"/>
        <v>10</v>
      </c>
      <c r="G18" s="89">
        <v>3</v>
      </c>
      <c r="H18" s="89">
        <v>5</v>
      </c>
      <c r="I18" s="89">
        <f t="shared" si="2"/>
        <v>8</v>
      </c>
      <c r="J18" s="85">
        <v>3</v>
      </c>
      <c r="K18" s="85">
        <v>7</v>
      </c>
      <c r="L18" s="85">
        <f t="shared" si="1"/>
        <v>10</v>
      </c>
      <c r="M18" s="85">
        <f t="shared" si="3"/>
        <v>10</v>
      </c>
      <c r="N18" s="85">
        <f t="shared" si="3"/>
        <v>18</v>
      </c>
      <c r="O18" s="85">
        <f t="shared" si="4"/>
        <v>28</v>
      </c>
    </row>
    <row r="19" spans="1:15" ht="12.75" customHeight="1">
      <c r="A19" s="780" t="s">
        <v>146</v>
      </c>
      <c r="B19" s="1" t="s">
        <v>135</v>
      </c>
      <c r="C19" s="15" t="s">
        <v>138</v>
      </c>
      <c r="D19" s="85">
        <v>5957</v>
      </c>
      <c r="E19" s="85">
        <v>9275</v>
      </c>
      <c r="F19" s="85">
        <f t="shared" si="0"/>
        <v>15232</v>
      </c>
      <c r="G19" s="89">
        <v>4562</v>
      </c>
      <c r="H19" s="89">
        <v>5894</v>
      </c>
      <c r="I19" s="89">
        <f t="shared" si="2"/>
        <v>10456</v>
      </c>
      <c r="J19" s="85">
        <v>3643</v>
      </c>
      <c r="K19" s="85">
        <v>11449</v>
      </c>
      <c r="L19" s="85">
        <f t="shared" si="1"/>
        <v>15092</v>
      </c>
      <c r="M19" s="85">
        <f t="shared" si="3"/>
        <v>14162</v>
      </c>
      <c r="N19" s="85">
        <f t="shared" si="3"/>
        <v>26618</v>
      </c>
      <c r="O19" s="85">
        <f t="shared" si="4"/>
        <v>40780</v>
      </c>
    </row>
    <row r="20" spans="1:15" ht="12.75" customHeight="1">
      <c r="A20" s="781"/>
      <c r="B20" s="1" t="s">
        <v>147</v>
      </c>
      <c r="C20" s="15" t="s">
        <v>139</v>
      </c>
      <c r="D20" s="85">
        <v>2</v>
      </c>
      <c r="E20" s="85">
        <v>2</v>
      </c>
      <c r="F20" s="85">
        <f t="shared" si="0"/>
        <v>4</v>
      </c>
      <c r="G20" s="89">
        <v>1</v>
      </c>
      <c r="H20" s="89">
        <v>2</v>
      </c>
      <c r="I20" s="89">
        <f t="shared" si="2"/>
        <v>3</v>
      </c>
      <c r="J20" s="85">
        <v>1</v>
      </c>
      <c r="K20" s="85">
        <v>3</v>
      </c>
      <c r="L20" s="85">
        <f t="shared" si="1"/>
        <v>4</v>
      </c>
      <c r="M20" s="85">
        <f t="shared" si="3"/>
        <v>4</v>
      </c>
      <c r="N20" s="85">
        <f t="shared" si="3"/>
        <v>7</v>
      </c>
      <c r="O20" s="85">
        <f t="shared" si="4"/>
        <v>11</v>
      </c>
    </row>
    <row r="21" spans="1:17" s="21" customFormat="1" ht="12.75" customHeight="1">
      <c r="A21" s="782"/>
      <c r="B21" s="1" t="s">
        <v>137</v>
      </c>
      <c r="C21" s="15" t="s">
        <v>141</v>
      </c>
      <c r="D21" s="85">
        <v>4</v>
      </c>
      <c r="E21" s="85">
        <v>4</v>
      </c>
      <c r="F21" s="85">
        <f t="shared" si="0"/>
        <v>8</v>
      </c>
      <c r="G21" s="89">
        <v>2</v>
      </c>
      <c r="H21" s="89">
        <v>4</v>
      </c>
      <c r="I21" s="89">
        <f t="shared" si="2"/>
        <v>6</v>
      </c>
      <c r="J21" s="85">
        <v>2</v>
      </c>
      <c r="K21" s="85">
        <v>6</v>
      </c>
      <c r="L21" s="85">
        <f t="shared" si="1"/>
        <v>8</v>
      </c>
      <c r="M21" s="85">
        <f t="shared" si="3"/>
        <v>8</v>
      </c>
      <c r="N21" s="85">
        <f t="shared" si="3"/>
        <v>14</v>
      </c>
      <c r="O21" s="85">
        <f t="shared" si="4"/>
        <v>22</v>
      </c>
      <c r="P21"/>
      <c r="Q21"/>
    </row>
    <row r="22" spans="1:15" ht="12.75" customHeight="1">
      <c r="A22" s="12" t="s">
        <v>150</v>
      </c>
      <c r="B22" s="1" t="s">
        <v>135</v>
      </c>
      <c r="C22" s="15" t="s">
        <v>138</v>
      </c>
      <c r="D22" s="85">
        <v>0</v>
      </c>
      <c r="E22" s="85">
        <v>0</v>
      </c>
      <c r="F22" s="85">
        <f t="shared" si="0"/>
        <v>0</v>
      </c>
      <c r="G22" s="89">
        <v>0</v>
      </c>
      <c r="H22" s="89">
        <v>0</v>
      </c>
      <c r="I22" s="89">
        <f t="shared" si="2"/>
        <v>0</v>
      </c>
      <c r="J22" s="85">
        <v>0</v>
      </c>
      <c r="K22" s="85">
        <v>0</v>
      </c>
      <c r="L22" s="85">
        <f t="shared" si="1"/>
        <v>0</v>
      </c>
      <c r="M22" s="85">
        <f t="shared" si="3"/>
        <v>0</v>
      </c>
      <c r="N22" s="85">
        <f t="shared" si="3"/>
        <v>0</v>
      </c>
      <c r="O22" s="85">
        <f t="shared" si="4"/>
        <v>0</v>
      </c>
    </row>
    <row r="23" spans="1:15" ht="12.75" customHeight="1">
      <c r="A23" s="13" t="s">
        <v>148</v>
      </c>
      <c r="B23" s="1" t="s">
        <v>151</v>
      </c>
      <c r="C23" s="15" t="s">
        <v>139</v>
      </c>
      <c r="D23" s="85">
        <v>0</v>
      </c>
      <c r="E23" s="85">
        <v>0</v>
      </c>
      <c r="F23" s="85">
        <f t="shared" si="0"/>
        <v>0</v>
      </c>
      <c r="G23" s="89">
        <v>0</v>
      </c>
      <c r="H23" s="89">
        <v>0</v>
      </c>
      <c r="I23" s="89">
        <f t="shared" si="2"/>
        <v>0</v>
      </c>
      <c r="J23" s="85">
        <v>0</v>
      </c>
      <c r="K23" s="85">
        <v>0</v>
      </c>
      <c r="L23" s="85">
        <f t="shared" si="1"/>
        <v>0</v>
      </c>
      <c r="M23" s="85">
        <f t="shared" si="3"/>
        <v>0</v>
      </c>
      <c r="N23" s="85">
        <f t="shared" si="3"/>
        <v>0</v>
      </c>
      <c r="O23" s="85">
        <f t="shared" si="4"/>
        <v>0</v>
      </c>
    </row>
    <row r="24" spans="1:15" ht="12.75" customHeight="1">
      <c r="A24" s="14" t="s">
        <v>149</v>
      </c>
      <c r="B24" s="1" t="s">
        <v>137</v>
      </c>
      <c r="C24" s="15" t="s">
        <v>141</v>
      </c>
      <c r="D24" s="85">
        <v>0</v>
      </c>
      <c r="E24" s="85">
        <v>0</v>
      </c>
      <c r="F24" s="85">
        <f t="shared" si="0"/>
        <v>0</v>
      </c>
      <c r="G24" s="89">
        <v>0</v>
      </c>
      <c r="H24" s="89">
        <v>0</v>
      </c>
      <c r="I24" s="89">
        <f t="shared" si="2"/>
        <v>0</v>
      </c>
      <c r="J24" s="85">
        <v>0</v>
      </c>
      <c r="K24" s="85">
        <v>0</v>
      </c>
      <c r="L24" s="85">
        <f t="shared" si="1"/>
        <v>0</v>
      </c>
      <c r="M24" s="85">
        <f t="shared" si="3"/>
        <v>0</v>
      </c>
      <c r="N24" s="85">
        <f t="shared" si="3"/>
        <v>0</v>
      </c>
      <c r="O24" s="85">
        <f t="shared" si="4"/>
        <v>0</v>
      </c>
    </row>
    <row r="25" spans="1:15" ht="12.75" customHeight="1">
      <c r="A25" s="12" t="s">
        <v>152</v>
      </c>
      <c r="B25" s="1" t="s">
        <v>135</v>
      </c>
      <c r="C25" s="15" t="s">
        <v>138</v>
      </c>
      <c r="D25" s="85">
        <v>0</v>
      </c>
      <c r="E25" s="85">
        <v>0</v>
      </c>
      <c r="F25" s="85">
        <f t="shared" si="0"/>
        <v>0</v>
      </c>
      <c r="G25" s="89">
        <v>0</v>
      </c>
      <c r="H25" s="89">
        <v>0</v>
      </c>
      <c r="I25" s="89">
        <f t="shared" si="2"/>
        <v>0</v>
      </c>
      <c r="J25" s="85">
        <v>0</v>
      </c>
      <c r="K25" s="85">
        <v>0</v>
      </c>
      <c r="L25" s="85">
        <f t="shared" si="1"/>
        <v>0</v>
      </c>
      <c r="M25" s="85">
        <f t="shared" si="3"/>
        <v>0</v>
      </c>
      <c r="N25" s="85">
        <f t="shared" si="3"/>
        <v>0</v>
      </c>
      <c r="O25" s="85">
        <f t="shared" si="4"/>
        <v>0</v>
      </c>
    </row>
    <row r="26" spans="1:15" ht="12.75" customHeight="1">
      <c r="A26" s="14" t="s">
        <v>153</v>
      </c>
      <c r="B26" s="1" t="s">
        <v>137</v>
      </c>
      <c r="C26" s="15" t="s">
        <v>141</v>
      </c>
      <c r="D26" s="85">
        <v>0</v>
      </c>
      <c r="E26" s="85">
        <v>0</v>
      </c>
      <c r="F26" s="85">
        <f t="shared" si="0"/>
        <v>0</v>
      </c>
      <c r="G26" s="85">
        <v>0</v>
      </c>
      <c r="H26" s="85">
        <v>0</v>
      </c>
      <c r="I26" s="89">
        <f t="shared" si="2"/>
        <v>0</v>
      </c>
      <c r="J26" s="85">
        <v>0</v>
      </c>
      <c r="K26" s="85">
        <v>0</v>
      </c>
      <c r="L26" s="85">
        <f t="shared" si="1"/>
        <v>0</v>
      </c>
      <c r="M26" s="85">
        <f t="shared" si="3"/>
        <v>0</v>
      </c>
      <c r="N26" s="85">
        <f t="shared" si="3"/>
        <v>0</v>
      </c>
      <c r="O26" s="85">
        <f t="shared" si="4"/>
        <v>0</v>
      </c>
    </row>
    <row r="27" spans="1:15" ht="12.75" customHeight="1">
      <c r="A27" s="18" t="s">
        <v>154</v>
      </c>
      <c r="B27" s="17" t="s">
        <v>135</v>
      </c>
      <c r="C27" s="20" t="s">
        <v>232</v>
      </c>
      <c r="D27" s="85"/>
      <c r="E27" s="85"/>
      <c r="F27" s="85">
        <v>50</v>
      </c>
      <c r="G27" s="89"/>
      <c r="H27" s="89"/>
      <c r="I27" s="89">
        <v>30</v>
      </c>
      <c r="J27" s="85"/>
      <c r="K27" s="85"/>
      <c r="L27" s="85">
        <v>60</v>
      </c>
      <c r="M27" s="85">
        <f t="shared" si="3"/>
        <v>0</v>
      </c>
      <c r="N27" s="85">
        <f t="shared" si="3"/>
        <v>0</v>
      </c>
      <c r="O27" s="85">
        <f t="shared" si="4"/>
        <v>0</v>
      </c>
    </row>
    <row r="28" spans="1:15" ht="12.75" customHeight="1">
      <c r="A28" s="16" t="s">
        <v>155</v>
      </c>
      <c r="B28" s="17" t="s">
        <v>157</v>
      </c>
      <c r="C28" s="20" t="s">
        <v>139</v>
      </c>
      <c r="D28" s="85"/>
      <c r="E28" s="85"/>
      <c r="F28" s="85">
        <v>3</v>
      </c>
      <c r="G28" s="89"/>
      <c r="H28" s="89"/>
      <c r="I28" s="89">
        <v>3</v>
      </c>
      <c r="J28" s="85"/>
      <c r="K28" s="85"/>
      <c r="L28" s="85">
        <v>3</v>
      </c>
      <c r="M28" s="85">
        <f t="shared" si="3"/>
        <v>0</v>
      </c>
      <c r="N28" s="85">
        <f t="shared" si="3"/>
        <v>0</v>
      </c>
      <c r="O28" s="85">
        <f>F28+I28+L28</f>
        <v>9</v>
      </c>
    </row>
    <row r="29" spans="1:15" ht="12.75" customHeight="1">
      <c r="A29" s="19" t="s">
        <v>156</v>
      </c>
      <c r="B29" s="17" t="s">
        <v>137</v>
      </c>
      <c r="C29" s="20" t="s">
        <v>141</v>
      </c>
      <c r="D29" s="85"/>
      <c r="E29" s="85"/>
      <c r="F29" s="85">
        <v>11</v>
      </c>
      <c r="G29" s="89"/>
      <c r="H29" s="89"/>
      <c r="I29" s="89">
        <v>11</v>
      </c>
      <c r="J29" s="85"/>
      <c r="K29" s="85"/>
      <c r="L29" s="85">
        <v>11</v>
      </c>
      <c r="M29" s="85">
        <f t="shared" si="3"/>
        <v>0</v>
      </c>
      <c r="N29" s="85">
        <f t="shared" si="3"/>
        <v>0</v>
      </c>
      <c r="O29" s="85">
        <f>F29+I29+L29</f>
        <v>33</v>
      </c>
    </row>
    <row r="30" spans="1:15" ht="15.75" customHeight="1">
      <c r="A30" s="549" t="s">
        <v>296</v>
      </c>
      <c r="B30" s="550"/>
      <c r="C30" s="72" t="s">
        <v>141</v>
      </c>
      <c r="D30" s="107">
        <v>0</v>
      </c>
      <c r="E30" s="107">
        <v>0</v>
      </c>
      <c r="F30" s="107">
        <f>F13+F15+F18+F21+F24+F26+F29</f>
        <v>45</v>
      </c>
      <c r="G30" s="107">
        <v>0</v>
      </c>
      <c r="H30" s="107">
        <v>0</v>
      </c>
      <c r="I30" s="107">
        <f>I13+I15+I18+I21+I24+I26+I29</f>
        <v>35</v>
      </c>
      <c r="J30" s="107">
        <v>0</v>
      </c>
      <c r="K30" s="107">
        <v>0</v>
      </c>
      <c r="L30" s="107">
        <f>L13+L15+L18+L21+L24+L26+L29</f>
        <v>43</v>
      </c>
      <c r="M30" s="107">
        <f>D30+G30+J30</f>
        <v>0</v>
      </c>
      <c r="N30" s="107">
        <f>E30+H30+K30</f>
        <v>0</v>
      </c>
      <c r="O30" s="107">
        <f>F30+I30+L30</f>
        <v>123</v>
      </c>
    </row>
    <row r="38" spans="1:4" ht="12.75">
      <c r="A38" s="554" t="s">
        <v>22</v>
      </c>
      <c r="B38" s="554"/>
      <c r="C38" s="554"/>
      <c r="D38" s="554"/>
    </row>
    <row r="39" spans="1:4" ht="12.75">
      <c r="A39" s="554" t="s">
        <v>65</v>
      </c>
      <c r="B39" s="554"/>
      <c r="C39" s="554"/>
      <c r="D39" s="554"/>
    </row>
    <row r="40" spans="1:4" ht="12.75">
      <c r="A40" s="7"/>
      <c r="B40" s="7"/>
      <c r="C40" s="7"/>
      <c r="D40" s="7"/>
    </row>
    <row r="41" spans="1:12" ht="12.75">
      <c r="A41" s="538" t="s">
        <v>478</v>
      </c>
      <c r="B41" s="538"/>
      <c r="C41" s="538"/>
      <c r="D41" s="538"/>
      <c r="E41" s="538"/>
      <c r="F41" s="538"/>
      <c r="G41" s="538"/>
      <c r="H41" s="538"/>
      <c r="I41" s="538"/>
      <c r="J41" s="538"/>
      <c r="K41" s="538"/>
      <c r="L41" s="538"/>
    </row>
    <row r="42" spans="1:12" ht="12.75">
      <c r="A42" s="776" t="s">
        <v>133</v>
      </c>
      <c r="B42" s="776"/>
      <c r="C42" s="776"/>
      <c r="D42" s="776"/>
      <c r="E42" s="776"/>
      <c r="F42" s="776"/>
      <c r="G42" s="776"/>
      <c r="H42" s="776"/>
      <c r="I42" s="776"/>
      <c r="J42" s="776"/>
      <c r="K42" s="776"/>
      <c r="L42" s="776"/>
    </row>
    <row r="43" spans="1:12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1:12" ht="12.75">
      <c r="K44" s="787" t="s">
        <v>229</v>
      </c>
      <c r="L44" s="787"/>
    </row>
    <row r="46" spans="1:12" ht="12.75">
      <c r="A46" s="539" t="s">
        <v>122</v>
      </c>
      <c r="B46" s="539" t="s">
        <v>37</v>
      </c>
      <c r="C46" s="539" t="s">
        <v>134</v>
      </c>
      <c r="D46" s="535" t="s">
        <v>67</v>
      </c>
      <c r="E46" s="536"/>
      <c r="F46" s="537"/>
      <c r="G46" s="535" t="s">
        <v>68</v>
      </c>
      <c r="H46" s="536"/>
      <c r="I46" s="537"/>
      <c r="J46" s="535" t="s">
        <v>69</v>
      </c>
      <c r="K46" s="536"/>
      <c r="L46" s="537"/>
    </row>
    <row r="47" spans="1:12" ht="12.75">
      <c r="A47" s="570"/>
      <c r="B47" s="570"/>
      <c r="C47" s="570"/>
      <c r="D47" s="51" t="s">
        <v>227</v>
      </c>
      <c r="E47" s="51" t="s">
        <v>3</v>
      </c>
      <c r="F47" s="51" t="s">
        <v>4</v>
      </c>
      <c r="G47" s="51" t="s">
        <v>227</v>
      </c>
      <c r="H47" s="51" t="s">
        <v>3</v>
      </c>
      <c r="I47" s="51" t="s">
        <v>4</v>
      </c>
      <c r="J47" s="51" t="s">
        <v>227</v>
      </c>
      <c r="K47" s="51" t="s">
        <v>3</v>
      </c>
      <c r="L47" s="51" t="s">
        <v>4</v>
      </c>
    </row>
    <row r="48" spans="1:12" ht="12.75" customHeight="1">
      <c r="A48" s="780" t="s">
        <v>143</v>
      </c>
      <c r="B48" s="1" t="s">
        <v>135</v>
      </c>
      <c r="C48" s="15" t="s">
        <v>138</v>
      </c>
      <c r="D48" s="85">
        <v>2717</v>
      </c>
      <c r="E48" s="85">
        <v>11342</v>
      </c>
      <c r="F48" s="330">
        <f>D48+E48</f>
        <v>14059</v>
      </c>
      <c r="G48" s="85">
        <v>2044</v>
      </c>
      <c r="H48" s="85">
        <v>8524</v>
      </c>
      <c r="I48" s="330">
        <f aca="true" t="shared" si="5" ref="I48:I66">SUM(G48:H48)</f>
        <v>10568</v>
      </c>
      <c r="J48" s="330">
        <f aca="true" t="shared" si="6" ref="J48:K50">D48+G48</f>
        <v>4761</v>
      </c>
      <c r="K48" s="330">
        <f t="shared" si="6"/>
        <v>19866</v>
      </c>
      <c r="L48" s="330">
        <f aca="true" t="shared" si="7" ref="L48:L66">SUM(J48:K48)</f>
        <v>24627</v>
      </c>
    </row>
    <row r="49" spans="1:12" ht="12.75">
      <c r="A49" s="781"/>
      <c r="B49" s="1" t="s">
        <v>136</v>
      </c>
      <c r="C49" s="15" t="s">
        <v>139</v>
      </c>
      <c r="D49" s="85">
        <v>1</v>
      </c>
      <c r="E49" s="85">
        <v>3</v>
      </c>
      <c r="F49" s="330">
        <f aca="true" t="shared" si="8" ref="F49:F66">D49+E49</f>
        <v>4</v>
      </c>
      <c r="G49" s="85">
        <v>1</v>
      </c>
      <c r="H49" s="85">
        <v>2</v>
      </c>
      <c r="I49" s="330">
        <f t="shared" si="5"/>
        <v>3</v>
      </c>
      <c r="J49" s="330">
        <f t="shared" si="6"/>
        <v>2</v>
      </c>
      <c r="K49" s="330">
        <f t="shared" si="6"/>
        <v>5</v>
      </c>
      <c r="L49" s="330">
        <f t="shared" si="7"/>
        <v>7</v>
      </c>
    </row>
    <row r="50" spans="1:12" ht="12.75">
      <c r="A50" s="782"/>
      <c r="B50" s="1" t="s">
        <v>137</v>
      </c>
      <c r="C50" s="15" t="s">
        <v>141</v>
      </c>
      <c r="D50" s="85">
        <v>2</v>
      </c>
      <c r="E50" s="85">
        <v>6</v>
      </c>
      <c r="F50" s="330">
        <f t="shared" si="8"/>
        <v>8</v>
      </c>
      <c r="G50" s="85">
        <v>2</v>
      </c>
      <c r="H50" s="85">
        <v>4</v>
      </c>
      <c r="I50" s="330">
        <f t="shared" si="5"/>
        <v>6</v>
      </c>
      <c r="J50" s="330">
        <f t="shared" si="6"/>
        <v>4</v>
      </c>
      <c r="K50" s="330">
        <f t="shared" si="6"/>
        <v>10</v>
      </c>
      <c r="L50" s="330">
        <f t="shared" si="7"/>
        <v>14</v>
      </c>
    </row>
    <row r="51" spans="1:12" ht="12.75">
      <c r="A51" s="551" t="s">
        <v>140</v>
      </c>
      <c r="B51" s="1" t="s">
        <v>135</v>
      </c>
      <c r="C51" s="15" t="s">
        <v>138</v>
      </c>
      <c r="D51" s="85">
        <v>0</v>
      </c>
      <c r="E51" s="85">
        <v>0</v>
      </c>
      <c r="F51" s="330">
        <f t="shared" si="8"/>
        <v>0</v>
      </c>
      <c r="G51" s="85">
        <v>0</v>
      </c>
      <c r="H51" s="85">
        <v>0</v>
      </c>
      <c r="I51" s="330">
        <v>0</v>
      </c>
      <c r="J51" s="330">
        <v>0</v>
      </c>
      <c r="K51" s="330">
        <v>0</v>
      </c>
      <c r="L51" s="330">
        <v>0</v>
      </c>
    </row>
    <row r="52" spans="1:12" ht="12.75" customHeight="1">
      <c r="A52" s="553"/>
      <c r="B52" s="1" t="s">
        <v>137</v>
      </c>
      <c r="C52" s="15" t="s">
        <v>141</v>
      </c>
      <c r="D52" s="85">
        <v>0</v>
      </c>
      <c r="E52" s="85">
        <v>0</v>
      </c>
      <c r="F52" s="330">
        <f t="shared" si="8"/>
        <v>0</v>
      </c>
      <c r="G52" s="85">
        <v>0</v>
      </c>
      <c r="H52" s="85">
        <v>0</v>
      </c>
      <c r="I52" s="330">
        <v>0</v>
      </c>
      <c r="J52" s="330">
        <v>0</v>
      </c>
      <c r="K52" s="330">
        <v>0</v>
      </c>
      <c r="L52" s="330">
        <v>0</v>
      </c>
    </row>
    <row r="53" spans="1:12" ht="12.75" customHeight="1">
      <c r="A53" s="784" t="s">
        <v>142</v>
      </c>
      <c r="B53" s="1" t="s">
        <v>135</v>
      </c>
      <c r="C53" s="15" t="s">
        <v>138</v>
      </c>
      <c r="D53" s="85">
        <v>0</v>
      </c>
      <c r="E53" s="85">
        <v>0</v>
      </c>
      <c r="F53" s="330">
        <f t="shared" si="8"/>
        <v>0</v>
      </c>
      <c r="G53" s="85">
        <v>0</v>
      </c>
      <c r="H53" s="85">
        <v>0</v>
      </c>
      <c r="I53" s="330">
        <v>0</v>
      </c>
      <c r="J53" s="330">
        <v>0</v>
      </c>
      <c r="K53" s="330">
        <v>0</v>
      </c>
      <c r="L53" s="330">
        <v>0</v>
      </c>
    </row>
    <row r="54" spans="1:12" ht="12.75" customHeight="1">
      <c r="A54" s="785"/>
      <c r="B54" s="1" t="s">
        <v>144</v>
      </c>
      <c r="C54" s="15" t="s">
        <v>145</v>
      </c>
      <c r="D54" s="85">
        <v>0</v>
      </c>
      <c r="E54" s="85">
        <v>0</v>
      </c>
      <c r="F54" s="330">
        <f t="shared" si="8"/>
        <v>0</v>
      </c>
      <c r="G54" s="85">
        <v>0</v>
      </c>
      <c r="H54" s="85">
        <v>0</v>
      </c>
      <c r="I54" s="330">
        <v>0</v>
      </c>
      <c r="J54" s="330">
        <v>0</v>
      </c>
      <c r="K54" s="330">
        <v>0</v>
      </c>
      <c r="L54" s="330">
        <v>0</v>
      </c>
    </row>
    <row r="55" spans="1:12" ht="12.75" customHeight="1">
      <c r="A55" s="786"/>
      <c r="B55" s="1" t="s">
        <v>137</v>
      </c>
      <c r="C55" s="15" t="s">
        <v>141</v>
      </c>
      <c r="D55" s="85">
        <v>0</v>
      </c>
      <c r="E55" s="85">
        <v>0</v>
      </c>
      <c r="F55" s="330">
        <f t="shared" si="8"/>
        <v>0</v>
      </c>
      <c r="G55" s="85">
        <v>0</v>
      </c>
      <c r="H55" s="85">
        <v>0</v>
      </c>
      <c r="I55" s="330">
        <v>0</v>
      </c>
      <c r="J55" s="330">
        <v>0</v>
      </c>
      <c r="K55" s="330">
        <v>0</v>
      </c>
      <c r="L55" s="330">
        <v>0</v>
      </c>
    </row>
    <row r="56" spans="1:12" ht="12.75" customHeight="1">
      <c r="A56" s="780" t="s">
        <v>282</v>
      </c>
      <c r="B56" s="1" t="s">
        <v>135</v>
      </c>
      <c r="C56" s="15" t="s">
        <v>138</v>
      </c>
      <c r="D56" s="85">
        <v>2856</v>
      </c>
      <c r="E56" s="85">
        <v>8731</v>
      </c>
      <c r="F56" s="330">
        <f t="shared" si="8"/>
        <v>11587</v>
      </c>
      <c r="G56" s="85">
        <v>2638</v>
      </c>
      <c r="H56" s="85">
        <v>6381</v>
      </c>
      <c r="I56" s="330">
        <f t="shared" si="5"/>
        <v>9019</v>
      </c>
      <c r="J56" s="330">
        <f aca="true" t="shared" si="9" ref="J56:K58">D56+G56</f>
        <v>5494</v>
      </c>
      <c r="K56" s="330">
        <f t="shared" si="9"/>
        <v>15112</v>
      </c>
      <c r="L56" s="330">
        <f t="shared" si="7"/>
        <v>20606</v>
      </c>
    </row>
    <row r="57" spans="1:12" ht="12.75" customHeight="1">
      <c r="A57" s="781"/>
      <c r="B57" s="1" t="s">
        <v>147</v>
      </c>
      <c r="C57" s="15" t="s">
        <v>139</v>
      </c>
      <c r="D57" s="85">
        <v>1</v>
      </c>
      <c r="E57" s="85">
        <v>2</v>
      </c>
      <c r="F57" s="330">
        <f t="shared" si="8"/>
        <v>3</v>
      </c>
      <c r="G57" s="85">
        <v>1</v>
      </c>
      <c r="H57" s="85">
        <v>1</v>
      </c>
      <c r="I57" s="330">
        <f t="shared" si="5"/>
        <v>2</v>
      </c>
      <c r="J57" s="330">
        <f t="shared" si="9"/>
        <v>2</v>
      </c>
      <c r="K57" s="330">
        <f t="shared" si="9"/>
        <v>3</v>
      </c>
      <c r="L57" s="330">
        <f t="shared" si="7"/>
        <v>5</v>
      </c>
    </row>
    <row r="58" spans="1:12" ht="12.75" customHeight="1">
      <c r="A58" s="782"/>
      <c r="B58" s="1" t="s">
        <v>137</v>
      </c>
      <c r="C58" s="15" t="s">
        <v>141</v>
      </c>
      <c r="D58" s="85">
        <v>2</v>
      </c>
      <c r="E58" s="85">
        <v>4</v>
      </c>
      <c r="F58" s="330">
        <f t="shared" si="8"/>
        <v>6</v>
      </c>
      <c r="G58" s="85">
        <v>2</v>
      </c>
      <c r="H58" s="85">
        <v>2</v>
      </c>
      <c r="I58" s="330">
        <f t="shared" si="5"/>
        <v>4</v>
      </c>
      <c r="J58" s="330">
        <f t="shared" si="9"/>
        <v>4</v>
      </c>
      <c r="K58" s="330">
        <f t="shared" si="9"/>
        <v>6</v>
      </c>
      <c r="L58" s="330">
        <f t="shared" si="7"/>
        <v>10</v>
      </c>
    </row>
    <row r="59" spans="1:12" ht="12.75" customHeight="1">
      <c r="A59" s="12" t="s">
        <v>283</v>
      </c>
      <c r="B59" s="1" t="s">
        <v>135</v>
      </c>
      <c r="C59" s="15" t="s">
        <v>138</v>
      </c>
      <c r="D59" s="85">
        <v>0</v>
      </c>
      <c r="E59" s="85">
        <v>0</v>
      </c>
      <c r="F59" s="330">
        <f t="shared" si="8"/>
        <v>0</v>
      </c>
      <c r="G59" s="85">
        <v>0</v>
      </c>
      <c r="H59" s="85">
        <v>0</v>
      </c>
      <c r="I59" s="330">
        <v>0</v>
      </c>
      <c r="J59" s="330">
        <v>0</v>
      </c>
      <c r="K59" s="330">
        <v>0</v>
      </c>
      <c r="L59" s="330">
        <v>0</v>
      </c>
    </row>
    <row r="60" spans="1:12" ht="12.75" customHeight="1">
      <c r="A60" s="13" t="s">
        <v>148</v>
      </c>
      <c r="B60" s="1" t="s">
        <v>151</v>
      </c>
      <c r="C60" s="15" t="s">
        <v>139</v>
      </c>
      <c r="D60" s="85">
        <v>0</v>
      </c>
      <c r="E60" s="85">
        <v>0</v>
      </c>
      <c r="F60" s="330">
        <f t="shared" si="8"/>
        <v>0</v>
      </c>
      <c r="G60" s="85">
        <v>0</v>
      </c>
      <c r="H60" s="85">
        <v>0</v>
      </c>
      <c r="I60" s="330">
        <v>0</v>
      </c>
      <c r="J60" s="330">
        <v>0</v>
      </c>
      <c r="K60" s="330">
        <v>0</v>
      </c>
      <c r="L60" s="330">
        <v>0</v>
      </c>
    </row>
    <row r="61" spans="1:12" ht="12.75" customHeight="1">
      <c r="A61" s="14" t="s">
        <v>149</v>
      </c>
      <c r="B61" s="1" t="s">
        <v>137</v>
      </c>
      <c r="C61" s="15" t="s">
        <v>141</v>
      </c>
      <c r="D61" s="85">
        <v>0</v>
      </c>
      <c r="E61" s="85">
        <v>0</v>
      </c>
      <c r="F61" s="330">
        <f t="shared" si="8"/>
        <v>0</v>
      </c>
      <c r="G61" s="85">
        <v>0</v>
      </c>
      <c r="H61" s="85">
        <v>0</v>
      </c>
      <c r="I61" s="330">
        <v>0</v>
      </c>
      <c r="J61" s="330">
        <v>0</v>
      </c>
      <c r="K61" s="330">
        <v>0</v>
      </c>
      <c r="L61" s="330">
        <v>0</v>
      </c>
    </row>
    <row r="62" spans="1:12" ht="12.75" customHeight="1">
      <c r="A62" s="12" t="s">
        <v>152</v>
      </c>
      <c r="B62" s="1" t="s">
        <v>135</v>
      </c>
      <c r="C62" s="15" t="s">
        <v>138</v>
      </c>
      <c r="D62" s="85">
        <v>0</v>
      </c>
      <c r="E62" s="85">
        <v>0</v>
      </c>
      <c r="F62" s="330">
        <f t="shared" si="8"/>
        <v>0</v>
      </c>
      <c r="G62" s="85">
        <v>0</v>
      </c>
      <c r="H62" s="85">
        <v>0</v>
      </c>
      <c r="I62" s="330">
        <v>0</v>
      </c>
      <c r="J62" s="330">
        <v>0</v>
      </c>
      <c r="K62" s="330">
        <v>0</v>
      </c>
      <c r="L62" s="330">
        <v>0</v>
      </c>
    </row>
    <row r="63" spans="1:12" ht="12.75" customHeight="1">
      <c r="A63" s="14" t="s">
        <v>153</v>
      </c>
      <c r="B63" s="1" t="s">
        <v>137</v>
      </c>
      <c r="C63" s="15" t="s">
        <v>141</v>
      </c>
      <c r="D63" s="85">
        <v>0</v>
      </c>
      <c r="E63" s="85">
        <v>0</v>
      </c>
      <c r="F63" s="330">
        <f t="shared" si="8"/>
        <v>0</v>
      </c>
      <c r="G63" s="85">
        <v>0</v>
      </c>
      <c r="H63" s="85">
        <v>0</v>
      </c>
      <c r="I63" s="330">
        <v>0</v>
      </c>
      <c r="J63" s="330">
        <v>0</v>
      </c>
      <c r="K63" s="330">
        <v>0</v>
      </c>
      <c r="L63" s="330">
        <v>0</v>
      </c>
    </row>
    <row r="64" spans="1:12" ht="12.75" customHeight="1">
      <c r="A64" s="18" t="s">
        <v>154</v>
      </c>
      <c r="B64" s="17" t="s">
        <v>135</v>
      </c>
      <c r="C64" s="20" t="s">
        <v>232</v>
      </c>
      <c r="D64" s="85">
        <v>2.67</v>
      </c>
      <c r="E64" s="85">
        <v>3</v>
      </c>
      <c r="F64" s="330">
        <f t="shared" si="8"/>
        <v>5.67</v>
      </c>
      <c r="G64" s="85">
        <v>2</v>
      </c>
      <c r="H64" s="85">
        <v>33</v>
      </c>
      <c r="I64" s="330">
        <f t="shared" si="5"/>
        <v>35</v>
      </c>
      <c r="J64" s="330">
        <f aca="true" t="shared" si="10" ref="J64:K66">D64+G64</f>
        <v>4.67</v>
      </c>
      <c r="K64" s="330">
        <f t="shared" si="10"/>
        <v>36</v>
      </c>
      <c r="L64" s="330">
        <f t="shared" si="7"/>
        <v>40.67</v>
      </c>
    </row>
    <row r="65" spans="1:12" ht="12.75" customHeight="1">
      <c r="A65" s="16" t="s">
        <v>155</v>
      </c>
      <c r="B65" s="17" t="s">
        <v>157</v>
      </c>
      <c r="C65" s="20" t="s">
        <v>139</v>
      </c>
      <c r="D65" s="85">
        <v>1</v>
      </c>
      <c r="E65" s="85">
        <v>1</v>
      </c>
      <c r="F65" s="330">
        <f t="shared" si="8"/>
        <v>2</v>
      </c>
      <c r="G65" s="85">
        <v>1</v>
      </c>
      <c r="H65" s="85">
        <v>6</v>
      </c>
      <c r="I65" s="330">
        <f t="shared" si="5"/>
        <v>7</v>
      </c>
      <c r="J65" s="330">
        <f t="shared" si="10"/>
        <v>2</v>
      </c>
      <c r="K65" s="330">
        <f t="shared" si="10"/>
        <v>7</v>
      </c>
      <c r="L65" s="330">
        <f t="shared" si="7"/>
        <v>9</v>
      </c>
    </row>
    <row r="66" spans="1:12" ht="12.75" customHeight="1">
      <c r="A66" s="19" t="s">
        <v>284</v>
      </c>
      <c r="B66" s="17" t="s">
        <v>137</v>
      </c>
      <c r="C66" s="20" t="s">
        <v>141</v>
      </c>
      <c r="D66" s="85">
        <v>2</v>
      </c>
      <c r="E66" s="85">
        <v>2</v>
      </c>
      <c r="F66" s="330">
        <f t="shared" si="8"/>
        <v>4</v>
      </c>
      <c r="G66" s="85">
        <v>2</v>
      </c>
      <c r="H66" s="85">
        <v>12</v>
      </c>
      <c r="I66" s="330">
        <f t="shared" si="5"/>
        <v>14</v>
      </c>
      <c r="J66" s="330">
        <f t="shared" si="10"/>
        <v>4</v>
      </c>
      <c r="K66" s="330">
        <f t="shared" si="10"/>
        <v>14</v>
      </c>
      <c r="L66" s="330">
        <f t="shared" si="7"/>
        <v>18</v>
      </c>
    </row>
    <row r="67" spans="1:12" ht="12.75" customHeight="1">
      <c r="A67" s="549" t="s">
        <v>159</v>
      </c>
      <c r="B67" s="550"/>
      <c r="C67" s="72" t="s">
        <v>141</v>
      </c>
      <c r="D67" s="107">
        <v>0</v>
      </c>
      <c r="E67" s="107">
        <v>0</v>
      </c>
      <c r="F67" s="107">
        <f>F50+F52+F55+F58+F61+F63+F66</f>
        <v>18</v>
      </c>
      <c r="G67" s="107">
        <v>0</v>
      </c>
      <c r="H67" s="107">
        <v>0</v>
      </c>
      <c r="I67" s="107">
        <f>I50+I52+I55+I58+I61+I63+I66</f>
        <v>24</v>
      </c>
      <c r="J67" s="107">
        <v>0</v>
      </c>
      <c r="K67" s="107">
        <v>0</v>
      </c>
      <c r="L67" s="107">
        <f>F67+I67</f>
        <v>42</v>
      </c>
    </row>
    <row r="68" ht="12.75" customHeight="1"/>
    <row r="69" ht="12.75" customHeight="1"/>
    <row r="70" ht="12.75" customHeight="1"/>
    <row r="71" ht="15.75" customHeight="1"/>
    <row r="75" spans="1:4" ht="12.75">
      <c r="A75" s="554" t="s">
        <v>22</v>
      </c>
      <c r="B75" s="554"/>
      <c r="C75" s="554"/>
      <c r="D75" s="554"/>
    </row>
    <row r="76" spans="1:4" ht="12.75">
      <c r="A76" s="554" t="s">
        <v>71</v>
      </c>
      <c r="B76" s="554"/>
      <c r="C76" s="554"/>
      <c r="D76" s="554"/>
    </row>
    <row r="77" spans="1:4" ht="12.75">
      <c r="A77" s="7"/>
      <c r="B77" s="7"/>
      <c r="C77" s="7"/>
      <c r="D77" s="7"/>
    </row>
    <row r="78" spans="1:12" ht="12.75">
      <c r="A78" s="538" t="s">
        <v>478</v>
      </c>
      <c r="B78" s="538"/>
      <c r="C78" s="538"/>
      <c r="D78" s="538"/>
      <c r="E78" s="538"/>
      <c r="F78" s="538"/>
      <c r="G78" s="538"/>
      <c r="H78" s="538"/>
      <c r="I78" s="538"/>
      <c r="J78" s="538"/>
      <c r="K78" s="538"/>
      <c r="L78" s="538"/>
    </row>
    <row r="79" spans="1:12" ht="12.75">
      <c r="A79" s="776" t="s">
        <v>133</v>
      </c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</row>
    <row r="80" spans="1:12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</row>
    <row r="81" spans="11:12" ht="12.75">
      <c r="K81" s="787" t="s">
        <v>278</v>
      </c>
      <c r="L81" s="787"/>
    </row>
    <row r="83" spans="1:12" ht="12.75">
      <c r="A83" s="555" t="s">
        <v>122</v>
      </c>
      <c r="B83" s="555" t="s">
        <v>37</v>
      </c>
      <c r="C83" s="555" t="s">
        <v>402</v>
      </c>
      <c r="D83" s="575" t="s">
        <v>277</v>
      </c>
      <c r="E83" s="576"/>
      <c r="F83" s="577"/>
      <c r="G83" s="575" t="s">
        <v>72</v>
      </c>
      <c r="H83" s="576"/>
      <c r="I83" s="577"/>
      <c r="J83" s="575" t="s">
        <v>73</v>
      </c>
      <c r="K83" s="576"/>
      <c r="L83" s="577"/>
    </row>
    <row r="84" spans="1:12" ht="12.75">
      <c r="A84" s="557"/>
      <c r="B84" s="557"/>
      <c r="C84" s="557"/>
      <c r="D84" s="51" t="s">
        <v>227</v>
      </c>
      <c r="E84" s="51" t="s">
        <v>3</v>
      </c>
      <c r="F84" s="51" t="s">
        <v>4</v>
      </c>
      <c r="G84" s="51" t="s">
        <v>227</v>
      </c>
      <c r="H84" s="51" t="s">
        <v>3</v>
      </c>
      <c r="I84" s="51" t="s">
        <v>4</v>
      </c>
      <c r="J84" s="51" t="s">
        <v>227</v>
      </c>
      <c r="K84" s="51" t="s">
        <v>3</v>
      </c>
      <c r="L84" s="51" t="s">
        <v>4</v>
      </c>
    </row>
    <row r="85" spans="1:12" ht="12.75">
      <c r="A85" s="780" t="s">
        <v>143</v>
      </c>
      <c r="B85" s="1" t="s">
        <v>135</v>
      </c>
      <c r="C85" s="15" t="s">
        <v>138</v>
      </c>
      <c r="D85" s="47">
        <v>0</v>
      </c>
      <c r="E85" s="47">
        <v>0</v>
      </c>
      <c r="F85" s="47">
        <f aca="true" t="shared" si="11" ref="F85:F103">SUM(D85:E85)</f>
        <v>0</v>
      </c>
      <c r="G85" s="47">
        <v>0</v>
      </c>
      <c r="H85" s="47">
        <v>0</v>
      </c>
      <c r="I85" s="47">
        <f aca="true" t="shared" si="12" ref="I85:I103">SUM(G85:H85)</f>
        <v>0</v>
      </c>
      <c r="J85" s="47">
        <f aca="true" t="shared" si="13" ref="J85:K104">D85+G85</f>
        <v>0</v>
      </c>
      <c r="K85" s="47">
        <f t="shared" si="13"/>
        <v>0</v>
      </c>
      <c r="L85" s="47">
        <f aca="true" t="shared" si="14" ref="L85:L103">SUM(J85:K85)</f>
        <v>0</v>
      </c>
    </row>
    <row r="86" spans="1:12" ht="12.75">
      <c r="A86" s="781"/>
      <c r="B86" s="1" t="s">
        <v>136</v>
      </c>
      <c r="C86" s="15" t="s">
        <v>139</v>
      </c>
      <c r="D86" s="47">
        <v>0</v>
      </c>
      <c r="E86" s="47">
        <v>0</v>
      </c>
      <c r="F86" s="47">
        <f t="shared" si="11"/>
        <v>0</v>
      </c>
      <c r="G86" s="47">
        <v>0</v>
      </c>
      <c r="H86" s="47">
        <v>0</v>
      </c>
      <c r="I86" s="47">
        <f t="shared" si="12"/>
        <v>0</v>
      </c>
      <c r="J86" s="47">
        <f t="shared" si="13"/>
        <v>0</v>
      </c>
      <c r="K86" s="47">
        <f t="shared" si="13"/>
        <v>0</v>
      </c>
      <c r="L86" s="47">
        <f t="shared" si="14"/>
        <v>0</v>
      </c>
    </row>
    <row r="87" spans="1:12" ht="12.75">
      <c r="A87" s="782"/>
      <c r="B87" s="1" t="s">
        <v>137</v>
      </c>
      <c r="C87" s="15" t="s">
        <v>141</v>
      </c>
      <c r="D87" s="47">
        <v>0</v>
      </c>
      <c r="E87" s="47">
        <v>0</v>
      </c>
      <c r="F87" s="47">
        <f t="shared" si="11"/>
        <v>0</v>
      </c>
      <c r="G87" s="47">
        <v>0</v>
      </c>
      <c r="H87" s="47">
        <v>0</v>
      </c>
      <c r="I87" s="47">
        <f t="shared" si="12"/>
        <v>0</v>
      </c>
      <c r="J87" s="47">
        <f t="shared" si="13"/>
        <v>0</v>
      </c>
      <c r="K87" s="47">
        <f t="shared" si="13"/>
        <v>0</v>
      </c>
      <c r="L87" s="47">
        <f t="shared" si="14"/>
        <v>0</v>
      </c>
    </row>
    <row r="88" spans="1:12" ht="12.75">
      <c r="A88" s="551" t="s">
        <v>140</v>
      </c>
      <c r="B88" s="1" t="s">
        <v>135</v>
      </c>
      <c r="C88" s="15" t="s">
        <v>138</v>
      </c>
      <c r="D88" s="47">
        <v>0</v>
      </c>
      <c r="E88" s="47">
        <v>0</v>
      </c>
      <c r="F88" s="47">
        <f t="shared" si="11"/>
        <v>0</v>
      </c>
      <c r="G88" s="47">
        <v>0</v>
      </c>
      <c r="H88" s="47">
        <v>0</v>
      </c>
      <c r="I88" s="47">
        <f t="shared" si="12"/>
        <v>0</v>
      </c>
      <c r="J88" s="47">
        <f t="shared" si="13"/>
        <v>0</v>
      </c>
      <c r="K88" s="47">
        <f t="shared" si="13"/>
        <v>0</v>
      </c>
      <c r="L88" s="47">
        <f t="shared" si="14"/>
        <v>0</v>
      </c>
    </row>
    <row r="89" spans="1:12" ht="12.75">
      <c r="A89" s="553"/>
      <c r="B89" s="1" t="s">
        <v>137</v>
      </c>
      <c r="C89" s="15" t="s">
        <v>141</v>
      </c>
      <c r="D89" s="47">
        <v>0</v>
      </c>
      <c r="E89" s="47">
        <v>0</v>
      </c>
      <c r="F89" s="47">
        <f t="shared" si="11"/>
        <v>0</v>
      </c>
      <c r="G89" s="47">
        <v>0</v>
      </c>
      <c r="H89" s="47">
        <v>0</v>
      </c>
      <c r="I89" s="47">
        <f t="shared" si="12"/>
        <v>0</v>
      </c>
      <c r="J89" s="47">
        <f t="shared" si="13"/>
        <v>0</v>
      </c>
      <c r="K89" s="47">
        <f t="shared" si="13"/>
        <v>0</v>
      </c>
      <c r="L89" s="47">
        <f t="shared" si="14"/>
        <v>0</v>
      </c>
    </row>
    <row r="90" spans="1:12" ht="12.75">
      <c r="A90" s="784" t="s">
        <v>142</v>
      </c>
      <c r="B90" s="1" t="s">
        <v>135</v>
      </c>
      <c r="C90" s="15" t="s">
        <v>138</v>
      </c>
      <c r="D90" s="47">
        <v>0</v>
      </c>
      <c r="E90" s="47">
        <v>0</v>
      </c>
      <c r="F90" s="47">
        <f t="shared" si="11"/>
        <v>0</v>
      </c>
      <c r="G90" s="47">
        <v>0</v>
      </c>
      <c r="H90" s="47">
        <v>0</v>
      </c>
      <c r="I90" s="47">
        <f t="shared" si="12"/>
        <v>0</v>
      </c>
      <c r="J90" s="47">
        <f t="shared" si="13"/>
        <v>0</v>
      </c>
      <c r="K90" s="47">
        <f t="shared" si="13"/>
        <v>0</v>
      </c>
      <c r="L90" s="47">
        <f t="shared" si="14"/>
        <v>0</v>
      </c>
    </row>
    <row r="91" spans="1:12" ht="12.75">
      <c r="A91" s="785"/>
      <c r="B91" s="1" t="s">
        <v>144</v>
      </c>
      <c r="C91" s="15" t="s">
        <v>145</v>
      </c>
      <c r="D91" s="47">
        <v>0</v>
      </c>
      <c r="E91" s="47">
        <v>0</v>
      </c>
      <c r="F91" s="47">
        <f t="shared" si="11"/>
        <v>0</v>
      </c>
      <c r="G91" s="47">
        <v>0</v>
      </c>
      <c r="H91" s="47">
        <v>0</v>
      </c>
      <c r="I91" s="47">
        <f t="shared" si="12"/>
        <v>0</v>
      </c>
      <c r="J91" s="47">
        <f t="shared" si="13"/>
        <v>0</v>
      </c>
      <c r="K91" s="47">
        <f t="shared" si="13"/>
        <v>0</v>
      </c>
      <c r="L91" s="47">
        <f t="shared" si="14"/>
        <v>0</v>
      </c>
    </row>
    <row r="92" spans="1:12" ht="12.75">
      <c r="A92" s="786"/>
      <c r="B92" s="1" t="s">
        <v>137</v>
      </c>
      <c r="C92" s="15" t="s">
        <v>141</v>
      </c>
      <c r="D92" s="47">
        <v>0</v>
      </c>
      <c r="E92" s="47">
        <v>0</v>
      </c>
      <c r="F92" s="47">
        <f t="shared" si="11"/>
        <v>0</v>
      </c>
      <c r="G92" s="47">
        <v>0</v>
      </c>
      <c r="H92" s="47">
        <v>0</v>
      </c>
      <c r="I92" s="47">
        <f t="shared" si="12"/>
        <v>0</v>
      </c>
      <c r="J92" s="47">
        <f t="shared" si="13"/>
        <v>0</v>
      </c>
      <c r="K92" s="47">
        <f t="shared" si="13"/>
        <v>0</v>
      </c>
      <c r="L92" s="47">
        <f t="shared" si="14"/>
        <v>0</v>
      </c>
    </row>
    <row r="93" spans="1:12" ht="12.75">
      <c r="A93" s="780" t="s">
        <v>282</v>
      </c>
      <c r="B93" s="1" t="s">
        <v>135</v>
      </c>
      <c r="C93" s="15" t="s">
        <v>138</v>
      </c>
      <c r="D93" s="47">
        <v>0</v>
      </c>
      <c r="E93" s="47">
        <v>0</v>
      </c>
      <c r="F93" s="47">
        <f t="shared" si="11"/>
        <v>0</v>
      </c>
      <c r="G93" s="47">
        <v>0</v>
      </c>
      <c r="H93" s="47">
        <v>0</v>
      </c>
      <c r="I93" s="47">
        <f t="shared" si="12"/>
        <v>0</v>
      </c>
      <c r="J93" s="47">
        <f t="shared" si="13"/>
        <v>0</v>
      </c>
      <c r="K93" s="47">
        <f t="shared" si="13"/>
        <v>0</v>
      </c>
      <c r="L93" s="47">
        <f t="shared" si="14"/>
        <v>0</v>
      </c>
    </row>
    <row r="94" spans="1:12" ht="12.75">
      <c r="A94" s="781"/>
      <c r="B94" s="1" t="s">
        <v>147</v>
      </c>
      <c r="C94" s="15" t="s">
        <v>139</v>
      </c>
      <c r="D94" s="47">
        <v>0</v>
      </c>
      <c r="E94" s="47">
        <v>0</v>
      </c>
      <c r="F94" s="47">
        <f t="shared" si="11"/>
        <v>0</v>
      </c>
      <c r="G94" s="47">
        <v>0</v>
      </c>
      <c r="H94" s="47">
        <v>0</v>
      </c>
      <c r="I94" s="47">
        <f t="shared" si="12"/>
        <v>0</v>
      </c>
      <c r="J94" s="47">
        <f t="shared" si="13"/>
        <v>0</v>
      </c>
      <c r="K94" s="47">
        <f t="shared" si="13"/>
        <v>0</v>
      </c>
      <c r="L94" s="47">
        <f t="shared" si="14"/>
        <v>0</v>
      </c>
    </row>
    <row r="95" spans="1:12" ht="12.75">
      <c r="A95" s="782"/>
      <c r="B95" s="1" t="s">
        <v>137</v>
      </c>
      <c r="C95" s="15" t="s">
        <v>141</v>
      </c>
      <c r="D95" s="47">
        <v>0</v>
      </c>
      <c r="E95" s="47">
        <v>0</v>
      </c>
      <c r="F95" s="47">
        <f t="shared" si="11"/>
        <v>0</v>
      </c>
      <c r="G95" s="47">
        <v>0</v>
      </c>
      <c r="H95" s="47">
        <v>0</v>
      </c>
      <c r="I95" s="47">
        <f t="shared" si="12"/>
        <v>0</v>
      </c>
      <c r="J95" s="47">
        <f t="shared" si="13"/>
        <v>0</v>
      </c>
      <c r="K95" s="47">
        <f t="shared" si="13"/>
        <v>0</v>
      </c>
      <c r="L95" s="47">
        <f t="shared" si="14"/>
        <v>0</v>
      </c>
    </row>
    <row r="96" spans="1:12" ht="12.75">
      <c r="A96" s="12" t="s">
        <v>283</v>
      </c>
      <c r="B96" s="1" t="s">
        <v>135</v>
      </c>
      <c r="C96" s="15" t="s">
        <v>138</v>
      </c>
      <c r="D96" s="47">
        <v>0</v>
      </c>
      <c r="E96" s="47">
        <v>0</v>
      </c>
      <c r="F96" s="47">
        <f t="shared" si="11"/>
        <v>0</v>
      </c>
      <c r="G96" s="47">
        <v>0</v>
      </c>
      <c r="H96" s="47">
        <v>0</v>
      </c>
      <c r="I96" s="47">
        <f t="shared" si="12"/>
        <v>0</v>
      </c>
      <c r="J96" s="47">
        <f t="shared" si="13"/>
        <v>0</v>
      </c>
      <c r="K96" s="47">
        <f t="shared" si="13"/>
        <v>0</v>
      </c>
      <c r="L96" s="47">
        <f t="shared" si="14"/>
        <v>0</v>
      </c>
    </row>
    <row r="97" spans="1:12" ht="12.75">
      <c r="A97" s="13" t="s">
        <v>148</v>
      </c>
      <c r="B97" s="1" t="s">
        <v>151</v>
      </c>
      <c r="C97" s="15" t="s">
        <v>139</v>
      </c>
      <c r="D97" s="47">
        <v>0</v>
      </c>
      <c r="E97" s="47">
        <v>0</v>
      </c>
      <c r="F97" s="47">
        <f t="shared" si="11"/>
        <v>0</v>
      </c>
      <c r="G97" s="47">
        <v>0</v>
      </c>
      <c r="H97" s="47">
        <v>0</v>
      </c>
      <c r="I97" s="47">
        <f t="shared" si="12"/>
        <v>0</v>
      </c>
      <c r="J97" s="47">
        <f t="shared" si="13"/>
        <v>0</v>
      </c>
      <c r="K97" s="47">
        <f t="shared" si="13"/>
        <v>0</v>
      </c>
      <c r="L97" s="47">
        <f t="shared" si="14"/>
        <v>0</v>
      </c>
    </row>
    <row r="98" spans="1:12" ht="12.75">
      <c r="A98" s="14" t="s">
        <v>149</v>
      </c>
      <c r="B98" s="1" t="s">
        <v>137</v>
      </c>
      <c r="C98" s="15" t="s">
        <v>141</v>
      </c>
      <c r="D98" s="47">
        <v>0</v>
      </c>
      <c r="E98" s="47">
        <v>0</v>
      </c>
      <c r="F98" s="47">
        <f t="shared" si="11"/>
        <v>0</v>
      </c>
      <c r="G98" s="47">
        <v>0</v>
      </c>
      <c r="H98" s="47">
        <v>0</v>
      </c>
      <c r="I98" s="47">
        <f t="shared" si="12"/>
        <v>0</v>
      </c>
      <c r="J98" s="47">
        <f t="shared" si="13"/>
        <v>0</v>
      </c>
      <c r="K98" s="47">
        <f t="shared" si="13"/>
        <v>0</v>
      </c>
      <c r="L98" s="47">
        <f t="shared" si="14"/>
        <v>0</v>
      </c>
    </row>
    <row r="99" spans="1:12" ht="12.75">
      <c r="A99" s="12" t="s">
        <v>152</v>
      </c>
      <c r="B99" s="1" t="s">
        <v>135</v>
      </c>
      <c r="C99" s="15" t="s">
        <v>138</v>
      </c>
      <c r="D99" s="47">
        <v>0</v>
      </c>
      <c r="E99" s="47">
        <v>0</v>
      </c>
      <c r="F99" s="47">
        <f t="shared" si="11"/>
        <v>0</v>
      </c>
      <c r="G99" s="47">
        <v>0</v>
      </c>
      <c r="H99" s="47">
        <v>0</v>
      </c>
      <c r="I99" s="47">
        <f t="shared" si="12"/>
        <v>0</v>
      </c>
      <c r="J99" s="47">
        <f t="shared" si="13"/>
        <v>0</v>
      </c>
      <c r="K99" s="47">
        <f t="shared" si="13"/>
        <v>0</v>
      </c>
      <c r="L99" s="47">
        <f t="shared" si="14"/>
        <v>0</v>
      </c>
    </row>
    <row r="100" spans="1:12" ht="12.75">
      <c r="A100" s="14" t="s">
        <v>153</v>
      </c>
      <c r="B100" s="1" t="s">
        <v>137</v>
      </c>
      <c r="C100" s="15" t="s">
        <v>141</v>
      </c>
      <c r="D100" s="47">
        <v>0</v>
      </c>
      <c r="E100" s="47">
        <v>0</v>
      </c>
      <c r="F100" s="47">
        <f t="shared" si="11"/>
        <v>0</v>
      </c>
      <c r="G100" s="47">
        <v>0</v>
      </c>
      <c r="H100" s="47">
        <v>0</v>
      </c>
      <c r="I100" s="47">
        <f t="shared" si="12"/>
        <v>0</v>
      </c>
      <c r="J100" s="47">
        <f t="shared" si="13"/>
        <v>0</v>
      </c>
      <c r="K100" s="47">
        <f t="shared" si="13"/>
        <v>0</v>
      </c>
      <c r="L100" s="47">
        <f t="shared" si="14"/>
        <v>0</v>
      </c>
    </row>
    <row r="101" spans="1:12" ht="12.75">
      <c r="A101" s="18" t="s">
        <v>154</v>
      </c>
      <c r="B101" s="17" t="s">
        <v>135</v>
      </c>
      <c r="C101" s="20" t="s">
        <v>232</v>
      </c>
      <c r="D101" s="47">
        <v>0</v>
      </c>
      <c r="E101" s="47">
        <v>8</v>
      </c>
      <c r="F101" s="47">
        <f t="shared" si="11"/>
        <v>8</v>
      </c>
      <c r="G101" s="47">
        <v>0</v>
      </c>
      <c r="H101" s="47">
        <v>10</v>
      </c>
      <c r="I101" s="47">
        <f t="shared" si="12"/>
        <v>10</v>
      </c>
      <c r="J101" s="47">
        <f t="shared" si="13"/>
        <v>0</v>
      </c>
      <c r="K101" s="47">
        <f t="shared" si="13"/>
        <v>18</v>
      </c>
      <c r="L101" s="47">
        <f t="shared" si="14"/>
        <v>18</v>
      </c>
    </row>
    <row r="102" spans="1:12" ht="12.75">
      <c r="A102" s="16" t="s">
        <v>155</v>
      </c>
      <c r="B102" s="17" t="s">
        <v>157</v>
      </c>
      <c r="C102" s="20" t="s">
        <v>139</v>
      </c>
      <c r="D102" s="47">
        <v>0</v>
      </c>
      <c r="E102" s="47">
        <v>0</v>
      </c>
      <c r="F102" s="47">
        <f t="shared" si="11"/>
        <v>0</v>
      </c>
      <c r="G102" s="47">
        <v>0</v>
      </c>
      <c r="H102" s="47">
        <v>0</v>
      </c>
      <c r="I102" s="47">
        <f t="shared" si="12"/>
        <v>0</v>
      </c>
      <c r="J102" s="47">
        <f t="shared" si="13"/>
        <v>0</v>
      </c>
      <c r="K102" s="47">
        <v>1</v>
      </c>
      <c r="L102" s="47">
        <f t="shared" si="14"/>
        <v>1</v>
      </c>
    </row>
    <row r="103" spans="1:12" ht="12.75">
      <c r="A103" s="19" t="s">
        <v>284</v>
      </c>
      <c r="B103" s="17" t="s">
        <v>137</v>
      </c>
      <c r="C103" s="20" t="s">
        <v>141</v>
      </c>
      <c r="D103" s="47">
        <v>0</v>
      </c>
      <c r="E103" s="47">
        <v>0</v>
      </c>
      <c r="F103" s="47">
        <f t="shared" si="11"/>
        <v>0</v>
      </c>
      <c r="G103" s="47">
        <v>0</v>
      </c>
      <c r="H103" s="47">
        <v>0</v>
      </c>
      <c r="I103" s="47">
        <f t="shared" si="12"/>
        <v>0</v>
      </c>
      <c r="J103" s="47">
        <f t="shared" si="13"/>
        <v>0</v>
      </c>
      <c r="K103" s="47">
        <v>1</v>
      </c>
      <c r="L103" s="47">
        <f t="shared" si="14"/>
        <v>1</v>
      </c>
    </row>
    <row r="104" spans="1:12" ht="12.75">
      <c r="A104" s="549" t="s">
        <v>159</v>
      </c>
      <c r="B104" s="550"/>
      <c r="C104" s="72" t="s">
        <v>141</v>
      </c>
      <c r="D104" s="107">
        <v>0</v>
      </c>
      <c r="E104" s="107">
        <v>0</v>
      </c>
      <c r="F104" s="107">
        <f>F87+F89+F92+F95+F98+F100+F103</f>
        <v>0</v>
      </c>
      <c r="G104" s="107">
        <v>0</v>
      </c>
      <c r="H104" s="107">
        <v>0</v>
      </c>
      <c r="I104" s="107">
        <f>I87+I89+I92+I95+I98+I100+I103</f>
        <v>0</v>
      </c>
      <c r="J104" s="107">
        <f t="shared" si="13"/>
        <v>0</v>
      </c>
      <c r="K104" s="107">
        <v>1</v>
      </c>
      <c r="L104" s="107">
        <v>1</v>
      </c>
    </row>
    <row r="111" spans="1:4" ht="12.75">
      <c r="A111" s="554" t="s">
        <v>22</v>
      </c>
      <c r="B111" s="554"/>
      <c r="C111" s="554"/>
      <c r="D111" s="554"/>
    </row>
    <row r="112" spans="1:4" ht="12.75">
      <c r="A112" s="554" t="s">
        <v>118</v>
      </c>
      <c r="B112" s="554"/>
      <c r="C112" s="554"/>
      <c r="D112" s="554"/>
    </row>
    <row r="113" spans="1:4" ht="12.75">
      <c r="A113" s="7"/>
      <c r="B113" s="7"/>
      <c r="C113" s="7"/>
      <c r="D113" s="7"/>
    </row>
    <row r="114" spans="1:12" ht="12.75">
      <c r="A114" s="538" t="s">
        <v>478</v>
      </c>
      <c r="B114" s="538"/>
      <c r="C114" s="538"/>
      <c r="D114" s="538"/>
      <c r="E114" s="538"/>
      <c r="F114" s="538"/>
      <c r="G114" s="538"/>
      <c r="H114" s="538"/>
      <c r="I114" s="538"/>
      <c r="J114" s="538"/>
      <c r="K114" s="538"/>
      <c r="L114" s="538"/>
    </row>
    <row r="115" spans="1:12" ht="12.75">
      <c r="A115" s="776" t="s">
        <v>133</v>
      </c>
      <c r="B115" s="776"/>
      <c r="C115" s="776"/>
      <c r="D115" s="776"/>
      <c r="E115" s="776"/>
      <c r="F115" s="776"/>
      <c r="G115" s="776"/>
      <c r="H115" s="776"/>
      <c r="I115" s="776"/>
      <c r="J115" s="776"/>
      <c r="K115" s="776"/>
      <c r="L115" s="776"/>
    </row>
    <row r="116" spans="1:12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</row>
    <row r="117" spans="11:12" ht="12.75">
      <c r="K117" s="787" t="s">
        <v>230</v>
      </c>
      <c r="L117" s="787"/>
    </row>
    <row r="119" spans="1:17" ht="12.75">
      <c r="A119" s="555" t="s">
        <v>122</v>
      </c>
      <c r="B119" s="555" t="s">
        <v>37</v>
      </c>
      <c r="C119" s="555" t="s">
        <v>402</v>
      </c>
      <c r="D119" s="575" t="s">
        <v>77</v>
      </c>
      <c r="E119" s="576"/>
      <c r="F119" s="577"/>
      <c r="G119" s="575" t="s">
        <v>78</v>
      </c>
      <c r="H119" s="576"/>
      <c r="I119" s="577"/>
      <c r="J119" s="575" t="s">
        <v>79</v>
      </c>
      <c r="K119" s="576"/>
      <c r="L119" s="577"/>
      <c r="P119" s="26"/>
      <c r="Q119" s="26"/>
    </row>
    <row r="120" spans="1:16" ht="12.75">
      <c r="A120" s="557"/>
      <c r="B120" s="557"/>
      <c r="C120" s="557"/>
      <c r="D120" s="51" t="s">
        <v>227</v>
      </c>
      <c r="E120" s="51" t="s">
        <v>3</v>
      </c>
      <c r="F120" s="51" t="s">
        <v>4</v>
      </c>
      <c r="G120" s="56" t="s">
        <v>227</v>
      </c>
      <c r="H120" s="51" t="s">
        <v>3</v>
      </c>
      <c r="I120" s="51" t="s">
        <v>4</v>
      </c>
      <c r="J120" s="51" t="s">
        <v>227</v>
      </c>
      <c r="K120" s="51" t="s">
        <v>3</v>
      </c>
      <c r="L120" s="51" t="s">
        <v>4</v>
      </c>
      <c r="P120" s="30"/>
    </row>
    <row r="121" spans="1:12" ht="12.75">
      <c r="A121" s="780" t="s">
        <v>143</v>
      </c>
      <c r="B121" s="1" t="s">
        <v>135</v>
      </c>
      <c r="C121" s="15" t="s">
        <v>138</v>
      </c>
      <c r="D121" s="125">
        <v>0</v>
      </c>
      <c r="E121" s="47">
        <v>5220</v>
      </c>
      <c r="F121" s="47">
        <f aca="true" t="shared" si="15" ref="F121:F139">D121+E121</f>
        <v>5220</v>
      </c>
      <c r="G121" s="47">
        <v>850</v>
      </c>
      <c r="H121" s="47">
        <v>3240</v>
      </c>
      <c r="I121" s="47">
        <f aca="true" t="shared" si="16" ref="I121:I139">G121+H121</f>
        <v>4090</v>
      </c>
      <c r="J121" s="47">
        <f aca="true" t="shared" si="17" ref="J121:K139">D121+G121</f>
        <v>850</v>
      </c>
      <c r="K121" s="47">
        <f t="shared" si="17"/>
        <v>8460</v>
      </c>
      <c r="L121" s="47">
        <f aca="true" t="shared" si="18" ref="L121:L139">SUM(J121:K121)</f>
        <v>9310</v>
      </c>
    </row>
    <row r="122" spans="1:12" ht="12.75">
      <c r="A122" s="781"/>
      <c r="B122" s="1" t="s">
        <v>136</v>
      </c>
      <c r="C122" s="15" t="s">
        <v>139</v>
      </c>
      <c r="D122" s="125">
        <v>0</v>
      </c>
      <c r="E122" s="125">
        <v>2</v>
      </c>
      <c r="F122" s="125">
        <f t="shared" si="15"/>
        <v>2</v>
      </c>
      <c r="G122" s="125">
        <v>1</v>
      </c>
      <c r="H122" s="125">
        <v>1</v>
      </c>
      <c r="I122" s="125">
        <f t="shared" si="16"/>
        <v>2</v>
      </c>
      <c r="J122" s="125">
        <f t="shared" si="17"/>
        <v>1</v>
      </c>
      <c r="K122" s="125">
        <f t="shared" si="17"/>
        <v>3</v>
      </c>
      <c r="L122" s="125">
        <f t="shared" si="18"/>
        <v>4</v>
      </c>
    </row>
    <row r="123" spans="1:12" ht="12.75">
      <c r="A123" s="782"/>
      <c r="B123" s="1" t="s">
        <v>137</v>
      </c>
      <c r="C123" s="15" t="s">
        <v>141</v>
      </c>
      <c r="D123" s="125">
        <v>0</v>
      </c>
      <c r="E123" s="125">
        <v>4</v>
      </c>
      <c r="F123" s="125">
        <f t="shared" si="15"/>
        <v>4</v>
      </c>
      <c r="G123" s="125">
        <v>1</v>
      </c>
      <c r="H123" s="125">
        <v>2</v>
      </c>
      <c r="I123" s="125">
        <f t="shared" si="16"/>
        <v>3</v>
      </c>
      <c r="J123" s="125">
        <f t="shared" si="17"/>
        <v>1</v>
      </c>
      <c r="K123" s="125">
        <f t="shared" si="17"/>
        <v>6</v>
      </c>
      <c r="L123" s="125">
        <f t="shared" si="18"/>
        <v>7</v>
      </c>
    </row>
    <row r="124" spans="1:12" ht="12.75">
      <c r="A124" s="551" t="s">
        <v>140</v>
      </c>
      <c r="B124" s="1" t="s">
        <v>135</v>
      </c>
      <c r="C124" s="15" t="s">
        <v>138</v>
      </c>
      <c r="D124" s="125">
        <v>0</v>
      </c>
      <c r="E124" s="125">
        <v>0</v>
      </c>
      <c r="F124" s="125">
        <f t="shared" si="15"/>
        <v>0</v>
      </c>
      <c r="G124" s="125">
        <v>0</v>
      </c>
      <c r="H124" s="125">
        <v>0</v>
      </c>
      <c r="I124" s="125">
        <f t="shared" si="16"/>
        <v>0</v>
      </c>
      <c r="J124" s="125">
        <f t="shared" si="17"/>
        <v>0</v>
      </c>
      <c r="K124" s="125">
        <f t="shared" si="17"/>
        <v>0</v>
      </c>
      <c r="L124" s="125">
        <f t="shared" si="18"/>
        <v>0</v>
      </c>
    </row>
    <row r="125" spans="1:12" ht="12.75" customHeight="1">
      <c r="A125" s="553"/>
      <c r="B125" s="1" t="s">
        <v>137</v>
      </c>
      <c r="C125" s="15" t="s">
        <v>141</v>
      </c>
      <c r="D125" s="125">
        <v>0</v>
      </c>
      <c r="E125" s="125">
        <v>0</v>
      </c>
      <c r="F125" s="125">
        <f t="shared" si="15"/>
        <v>0</v>
      </c>
      <c r="G125" s="125">
        <v>0</v>
      </c>
      <c r="H125" s="125">
        <v>0</v>
      </c>
      <c r="I125" s="125">
        <f t="shared" si="16"/>
        <v>0</v>
      </c>
      <c r="J125" s="125">
        <f t="shared" si="17"/>
        <v>0</v>
      </c>
      <c r="K125" s="125">
        <f t="shared" si="17"/>
        <v>0</v>
      </c>
      <c r="L125" s="125">
        <f t="shared" si="18"/>
        <v>0</v>
      </c>
    </row>
    <row r="126" spans="1:12" ht="12.75" customHeight="1">
      <c r="A126" s="784" t="s">
        <v>142</v>
      </c>
      <c r="B126" s="1" t="s">
        <v>135</v>
      </c>
      <c r="C126" s="15" t="s">
        <v>138</v>
      </c>
      <c r="D126" s="125">
        <v>0</v>
      </c>
      <c r="E126" s="125">
        <v>0</v>
      </c>
      <c r="F126" s="125">
        <f t="shared" si="15"/>
        <v>0</v>
      </c>
      <c r="G126" s="125">
        <v>0</v>
      </c>
      <c r="H126" s="125">
        <v>0</v>
      </c>
      <c r="I126" s="125">
        <f t="shared" si="16"/>
        <v>0</v>
      </c>
      <c r="J126" s="125">
        <f t="shared" si="17"/>
        <v>0</v>
      </c>
      <c r="K126" s="125">
        <f t="shared" si="17"/>
        <v>0</v>
      </c>
      <c r="L126" s="125">
        <f t="shared" si="18"/>
        <v>0</v>
      </c>
    </row>
    <row r="127" spans="1:12" ht="12.75" customHeight="1">
      <c r="A127" s="785"/>
      <c r="B127" s="1" t="s">
        <v>144</v>
      </c>
      <c r="C127" s="15" t="s">
        <v>145</v>
      </c>
      <c r="D127" s="125">
        <v>0</v>
      </c>
      <c r="E127" s="125">
        <v>0</v>
      </c>
      <c r="F127" s="125">
        <f t="shared" si="15"/>
        <v>0</v>
      </c>
      <c r="G127" s="125">
        <v>0</v>
      </c>
      <c r="H127" s="125">
        <v>0</v>
      </c>
      <c r="I127" s="125">
        <f t="shared" si="16"/>
        <v>0</v>
      </c>
      <c r="J127" s="125">
        <f t="shared" si="17"/>
        <v>0</v>
      </c>
      <c r="K127" s="125">
        <f t="shared" si="17"/>
        <v>0</v>
      </c>
      <c r="L127" s="125">
        <f t="shared" si="18"/>
        <v>0</v>
      </c>
    </row>
    <row r="128" spans="1:12" ht="12.75" customHeight="1">
      <c r="A128" s="786"/>
      <c r="B128" s="1" t="s">
        <v>137</v>
      </c>
      <c r="C128" s="15" t="s">
        <v>141</v>
      </c>
      <c r="D128" s="125">
        <v>0</v>
      </c>
      <c r="E128" s="125">
        <v>0</v>
      </c>
      <c r="F128" s="125">
        <f t="shared" si="15"/>
        <v>0</v>
      </c>
      <c r="G128" s="125">
        <v>0</v>
      </c>
      <c r="H128" s="125">
        <v>0</v>
      </c>
      <c r="I128" s="125">
        <f t="shared" si="16"/>
        <v>0</v>
      </c>
      <c r="J128" s="125">
        <f t="shared" si="17"/>
        <v>0</v>
      </c>
      <c r="K128" s="125">
        <f t="shared" si="17"/>
        <v>0</v>
      </c>
      <c r="L128" s="125">
        <f t="shared" si="18"/>
        <v>0</v>
      </c>
    </row>
    <row r="129" spans="1:12" ht="12.75" customHeight="1">
      <c r="A129" s="780" t="s">
        <v>282</v>
      </c>
      <c r="B129" s="1" t="s">
        <v>135</v>
      </c>
      <c r="C129" s="15" t="s">
        <v>138</v>
      </c>
      <c r="D129" s="125">
        <v>0</v>
      </c>
      <c r="E129" s="47">
        <v>3920</v>
      </c>
      <c r="F129" s="47">
        <f t="shared" si="15"/>
        <v>3920</v>
      </c>
      <c r="G129" s="125">
        <v>850</v>
      </c>
      <c r="H129" s="47">
        <v>1595</v>
      </c>
      <c r="I129" s="47">
        <f t="shared" si="16"/>
        <v>2445</v>
      </c>
      <c r="J129" s="47">
        <f t="shared" si="17"/>
        <v>850</v>
      </c>
      <c r="K129" s="47">
        <f t="shared" si="17"/>
        <v>5515</v>
      </c>
      <c r="L129" s="47">
        <f t="shared" si="18"/>
        <v>6365</v>
      </c>
    </row>
    <row r="130" spans="1:12" ht="12.75" customHeight="1">
      <c r="A130" s="781"/>
      <c r="B130" s="1" t="s">
        <v>147</v>
      </c>
      <c r="C130" s="15" t="s">
        <v>139</v>
      </c>
      <c r="D130" s="125">
        <v>0</v>
      </c>
      <c r="E130" s="125">
        <v>1</v>
      </c>
      <c r="F130" s="125">
        <f t="shared" si="15"/>
        <v>1</v>
      </c>
      <c r="G130" s="125"/>
      <c r="H130" s="125">
        <v>1</v>
      </c>
      <c r="I130" s="125">
        <f t="shared" si="16"/>
        <v>1</v>
      </c>
      <c r="J130" s="125">
        <f t="shared" si="17"/>
        <v>0</v>
      </c>
      <c r="K130" s="125">
        <f t="shared" si="17"/>
        <v>2</v>
      </c>
      <c r="L130" s="125">
        <f t="shared" si="18"/>
        <v>2</v>
      </c>
    </row>
    <row r="131" spans="1:12" ht="12.75" customHeight="1">
      <c r="A131" s="782"/>
      <c r="B131" s="1" t="s">
        <v>137</v>
      </c>
      <c r="C131" s="15" t="s">
        <v>141</v>
      </c>
      <c r="D131" s="125">
        <v>0</v>
      </c>
      <c r="E131" s="125">
        <v>2</v>
      </c>
      <c r="F131" s="125">
        <f t="shared" si="15"/>
        <v>2</v>
      </c>
      <c r="G131" s="125">
        <v>1</v>
      </c>
      <c r="H131" s="125">
        <v>1</v>
      </c>
      <c r="I131" s="125">
        <f t="shared" si="16"/>
        <v>2</v>
      </c>
      <c r="J131" s="125">
        <f t="shared" si="17"/>
        <v>1</v>
      </c>
      <c r="K131" s="125">
        <f t="shared" si="17"/>
        <v>3</v>
      </c>
      <c r="L131" s="125">
        <f t="shared" si="18"/>
        <v>4</v>
      </c>
    </row>
    <row r="132" spans="1:12" ht="12.75" customHeight="1">
      <c r="A132" s="12" t="s">
        <v>283</v>
      </c>
      <c r="B132" s="1" t="s">
        <v>135</v>
      </c>
      <c r="C132" s="15" t="s">
        <v>138</v>
      </c>
      <c r="D132" s="125">
        <v>0</v>
      </c>
      <c r="E132" s="125">
        <v>0</v>
      </c>
      <c r="F132" s="125">
        <f t="shared" si="15"/>
        <v>0</v>
      </c>
      <c r="G132" s="125">
        <v>0</v>
      </c>
      <c r="H132" s="125">
        <v>0</v>
      </c>
      <c r="I132" s="125">
        <f t="shared" si="16"/>
        <v>0</v>
      </c>
      <c r="J132" s="125">
        <f t="shared" si="17"/>
        <v>0</v>
      </c>
      <c r="K132" s="125">
        <f t="shared" si="17"/>
        <v>0</v>
      </c>
      <c r="L132" s="125">
        <f t="shared" si="18"/>
        <v>0</v>
      </c>
    </row>
    <row r="133" spans="1:12" ht="12.75" customHeight="1">
      <c r="A133" s="13" t="s">
        <v>148</v>
      </c>
      <c r="B133" s="1" t="s">
        <v>151</v>
      </c>
      <c r="C133" s="15" t="s">
        <v>139</v>
      </c>
      <c r="D133" s="125">
        <v>0</v>
      </c>
      <c r="E133" s="125">
        <v>0</v>
      </c>
      <c r="F133" s="125">
        <f t="shared" si="15"/>
        <v>0</v>
      </c>
      <c r="G133" s="125">
        <v>0</v>
      </c>
      <c r="H133" s="125">
        <v>0</v>
      </c>
      <c r="I133" s="125">
        <f t="shared" si="16"/>
        <v>0</v>
      </c>
      <c r="J133" s="125">
        <f t="shared" si="17"/>
        <v>0</v>
      </c>
      <c r="K133" s="125">
        <f t="shared" si="17"/>
        <v>0</v>
      </c>
      <c r="L133" s="125">
        <f t="shared" si="18"/>
        <v>0</v>
      </c>
    </row>
    <row r="134" spans="1:12" ht="12.75" customHeight="1">
      <c r="A134" s="14" t="s">
        <v>149</v>
      </c>
      <c r="B134" s="1" t="s">
        <v>137</v>
      </c>
      <c r="C134" s="15" t="s">
        <v>141</v>
      </c>
      <c r="D134" s="125">
        <v>0</v>
      </c>
      <c r="E134" s="125">
        <v>0</v>
      </c>
      <c r="F134" s="125">
        <f t="shared" si="15"/>
        <v>0</v>
      </c>
      <c r="G134" s="125">
        <v>0</v>
      </c>
      <c r="H134" s="125">
        <v>0</v>
      </c>
      <c r="I134" s="125">
        <f t="shared" si="16"/>
        <v>0</v>
      </c>
      <c r="J134" s="125">
        <f t="shared" si="17"/>
        <v>0</v>
      </c>
      <c r="K134" s="125">
        <f t="shared" si="17"/>
        <v>0</v>
      </c>
      <c r="L134" s="125">
        <f t="shared" si="18"/>
        <v>0</v>
      </c>
    </row>
    <row r="135" spans="1:12" ht="12.75" customHeight="1">
      <c r="A135" s="12" t="s">
        <v>152</v>
      </c>
      <c r="B135" s="1" t="s">
        <v>135</v>
      </c>
      <c r="C135" s="15" t="s">
        <v>138</v>
      </c>
      <c r="D135" s="125">
        <v>0</v>
      </c>
      <c r="E135" s="125">
        <v>0</v>
      </c>
      <c r="F135" s="125">
        <f t="shared" si="15"/>
        <v>0</v>
      </c>
      <c r="G135" s="125">
        <v>0</v>
      </c>
      <c r="H135" s="125">
        <v>0</v>
      </c>
      <c r="I135" s="125">
        <f t="shared" si="16"/>
        <v>0</v>
      </c>
      <c r="J135" s="125">
        <f t="shared" si="17"/>
        <v>0</v>
      </c>
      <c r="K135" s="125">
        <f t="shared" si="17"/>
        <v>0</v>
      </c>
      <c r="L135" s="125">
        <f t="shared" si="18"/>
        <v>0</v>
      </c>
    </row>
    <row r="136" spans="1:12" ht="12.75" customHeight="1">
      <c r="A136" s="14" t="s">
        <v>153</v>
      </c>
      <c r="B136" s="1" t="s">
        <v>137</v>
      </c>
      <c r="C136" s="15" t="s">
        <v>141</v>
      </c>
      <c r="D136" s="125">
        <v>0</v>
      </c>
      <c r="E136" s="125">
        <v>0</v>
      </c>
      <c r="F136" s="125">
        <f t="shared" si="15"/>
        <v>0</v>
      </c>
      <c r="G136" s="125">
        <v>0</v>
      </c>
      <c r="H136" s="125">
        <v>0</v>
      </c>
      <c r="I136" s="125">
        <f t="shared" si="16"/>
        <v>0</v>
      </c>
      <c r="J136" s="125">
        <f t="shared" si="17"/>
        <v>0</v>
      </c>
      <c r="K136" s="125">
        <f t="shared" si="17"/>
        <v>0</v>
      </c>
      <c r="L136" s="125">
        <f t="shared" si="18"/>
        <v>0</v>
      </c>
    </row>
    <row r="137" spans="1:12" ht="12.75" customHeight="1">
      <c r="A137" s="18" t="s">
        <v>154</v>
      </c>
      <c r="B137" s="17" t="s">
        <v>135</v>
      </c>
      <c r="C137" s="20" t="s">
        <v>232</v>
      </c>
      <c r="D137" s="125">
        <v>0</v>
      </c>
      <c r="E137" s="125">
        <v>0</v>
      </c>
      <c r="F137" s="125">
        <f t="shared" si="15"/>
        <v>0</v>
      </c>
      <c r="G137" s="125">
        <v>0</v>
      </c>
      <c r="H137" s="125">
        <v>0</v>
      </c>
      <c r="I137" s="125">
        <f t="shared" si="16"/>
        <v>0</v>
      </c>
      <c r="J137" s="125">
        <f t="shared" si="17"/>
        <v>0</v>
      </c>
      <c r="K137" s="125">
        <f t="shared" si="17"/>
        <v>0</v>
      </c>
      <c r="L137" s="125">
        <f t="shared" si="18"/>
        <v>0</v>
      </c>
    </row>
    <row r="138" spans="1:12" ht="12.75" customHeight="1">
      <c r="A138" s="16" t="s">
        <v>155</v>
      </c>
      <c r="B138" s="17" t="s">
        <v>157</v>
      </c>
      <c r="C138" s="20" t="s">
        <v>139</v>
      </c>
      <c r="D138" s="125">
        <v>0</v>
      </c>
      <c r="E138" s="125">
        <v>0</v>
      </c>
      <c r="F138" s="125">
        <f t="shared" si="15"/>
        <v>0</v>
      </c>
      <c r="G138" s="125">
        <v>0</v>
      </c>
      <c r="H138" s="125">
        <v>0</v>
      </c>
      <c r="I138" s="125">
        <f t="shared" si="16"/>
        <v>0</v>
      </c>
      <c r="J138" s="125">
        <f t="shared" si="17"/>
        <v>0</v>
      </c>
      <c r="K138" s="125">
        <f t="shared" si="17"/>
        <v>0</v>
      </c>
      <c r="L138" s="125">
        <f t="shared" si="18"/>
        <v>0</v>
      </c>
    </row>
    <row r="139" spans="1:12" ht="12.75" customHeight="1">
      <c r="A139" s="19" t="s">
        <v>284</v>
      </c>
      <c r="B139" s="17" t="s">
        <v>137</v>
      </c>
      <c r="C139" s="20" t="s">
        <v>141</v>
      </c>
      <c r="D139" s="125">
        <v>0</v>
      </c>
      <c r="E139" s="125">
        <v>0</v>
      </c>
      <c r="F139" s="125">
        <f t="shared" si="15"/>
        <v>0</v>
      </c>
      <c r="G139" s="125">
        <v>0</v>
      </c>
      <c r="H139" s="125">
        <v>0</v>
      </c>
      <c r="I139" s="125">
        <f t="shared" si="16"/>
        <v>0</v>
      </c>
      <c r="J139" s="125">
        <f t="shared" si="17"/>
        <v>0</v>
      </c>
      <c r="K139" s="125">
        <f t="shared" si="17"/>
        <v>0</v>
      </c>
      <c r="L139" s="125">
        <f t="shared" si="18"/>
        <v>0</v>
      </c>
    </row>
    <row r="140" spans="1:12" ht="12.75" customHeight="1">
      <c r="A140" s="549" t="s">
        <v>159</v>
      </c>
      <c r="B140" s="550"/>
      <c r="C140" s="72" t="s">
        <v>141</v>
      </c>
      <c r="D140" s="107">
        <v>0</v>
      </c>
      <c r="E140" s="107">
        <v>0</v>
      </c>
      <c r="F140" s="107">
        <f>F123+F125+F128+F131+F134+F136+F139</f>
        <v>6</v>
      </c>
      <c r="G140" s="107">
        <v>0</v>
      </c>
      <c r="H140" s="107">
        <v>0</v>
      </c>
      <c r="I140" s="107">
        <f>I123+I125+I128+I131+I134+I136+I139</f>
        <v>5</v>
      </c>
      <c r="J140" s="107">
        <v>0</v>
      </c>
      <c r="K140" s="107">
        <v>0</v>
      </c>
      <c r="L140" s="107">
        <f>F140+I140</f>
        <v>11</v>
      </c>
    </row>
    <row r="141" ht="12.75" customHeight="1"/>
    <row r="142" ht="12.75" customHeight="1"/>
    <row r="143" ht="12.75" customHeight="1"/>
    <row r="144" spans="1:32" s="29" customFormat="1" ht="15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</row>
    <row r="169" ht="12.75" customHeight="1"/>
  </sheetData>
  <sheetProtection/>
  <mergeCells count="65">
    <mergeCell ref="J119:L119"/>
    <mergeCell ref="A121:A123"/>
    <mergeCell ref="A124:A125"/>
    <mergeCell ref="A126:A128"/>
    <mergeCell ref="A129:A131"/>
    <mergeCell ref="A140:B140"/>
    <mergeCell ref="A111:D111"/>
    <mergeCell ref="A112:D112"/>
    <mergeCell ref="A114:L114"/>
    <mergeCell ref="A115:L115"/>
    <mergeCell ref="K117:L117"/>
    <mergeCell ref="A119:A120"/>
    <mergeCell ref="B119:B120"/>
    <mergeCell ref="C119:C120"/>
    <mergeCell ref="D119:F119"/>
    <mergeCell ref="G119:I119"/>
    <mergeCell ref="J83:L83"/>
    <mergeCell ref="A85:A87"/>
    <mergeCell ref="A88:A89"/>
    <mergeCell ref="A90:A92"/>
    <mergeCell ref="A93:A95"/>
    <mergeCell ref="A104:B104"/>
    <mergeCell ref="A75:D75"/>
    <mergeCell ref="A76:D76"/>
    <mergeCell ref="A78:L78"/>
    <mergeCell ref="A79:L79"/>
    <mergeCell ref="K81:L81"/>
    <mergeCell ref="A83:A84"/>
    <mergeCell ref="B83:B84"/>
    <mergeCell ref="C83:C84"/>
    <mergeCell ref="D83:F83"/>
    <mergeCell ref="G83:I83"/>
    <mergeCell ref="J46:L46"/>
    <mergeCell ref="A48:A50"/>
    <mergeCell ref="A51:A52"/>
    <mergeCell ref="A53:A55"/>
    <mergeCell ref="A56:A58"/>
    <mergeCell ref="A67:B67"/>
    <mergeCell ref="A38:D38"/>
    <mergeCell ref="A39:D39"/>
    <mergeCell ref="A41:L41"/>
    <mergeCell ref="A42:L42"/>
    <mergeCell ref="K44:L44"/>
    <mergeCell ref="A46:A47"/>
    <mergeCell ref="B46:B47"/>
    <mergeCell ref="C46:C47"/>
    <mergeCell ref="D46:F46"/>
    <mergeCell ref="G46:I46"/>
    <mergeCell ref="A1:D1"/>
    <mergeCell ref="A30:B30"/>
    <mergeCell ref="A11:A13"/>
    <mergeCell ref="N7:O7"/>
    <mergeCell ref="A14:A15"/>
    <mergeCell ref="A16:A18"/>
    <mergeCell ref="A19:A21"/>
    <mergeCell ref="A2:D2"/>
    <mergeCell ref="A9:A10"/>
    <mergeCell ref="B9:B10"/>
    <mergeCell ref="C9:C10"/>
    <mergeCell ref="A4:O4"/>
    <mergeCell ref="A5:O5"/>
    <mergeCell ref="D9:F9"/>
    <mergeCell ref="G9:I9"/>
    <mergeCell ref="J9:L9"/>
    <mergeCell ref="M9:O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17.421875" style="0" customWidth="1"/>
    <col min="2" max="2" width="10.140625" style="0" customWidth="1"/>
    <col min="4" max="8" width="18.00390625" style="0" customWidth="1"/>
  </cols>
  <sheetData>
    <row r="1" spans="1:4" ht="12.75">
      <c r="A1" s="554" t="s">
        <v>22</v>
      </c>
      <c r="B1" s="554"/>
      <c r="C1" s="554"/>
      <c r="D1" s="554"/>
    </row>
    <row r="2" spans="1:6" ht="12.75">
      <c r="A2" s="554" t="s">
        <v>23</v>
      </c>
      <c r="B2" s="554"/>
      <c r="C2" s="554"/>
      <c r="D2" s="554"/>
      <c r="E2" s="63"/>
      <c r="F2" s="63"/>
    </row>
    <row r="3" spans="1:6" ht="12.75">
      <c r="A3" s="7"/>
      <c r="B3" s="7"/>
      <c r="C3" s="7"/>
      <c r="D3" s="7"/>
      <c r="E3" s="63"/>
      <c r="F3" s="63"/>
    </row>
    <row r="4" spans="1:15" ht="12.75">
      <c r="A4" s="538" t="s">
        <v>478</v>
      </c>
      <c r="B4" s="538"/>
      <c r="C4" s="538"/>
      <c r="D4" s="538"/>
      <c r="E4" s="538"/>
      <c r="F4" s="538"/>
      <c r="G4" s="538"/>
      <c r="H4" s="538"/>
      <c r="I4" s="2"/>
      <c r="J4" s="2"/>
      <c r="K4" s="2"/>
      <c r="L4" s="2"/>
      <c r="M4" s="2"/>
      <c r="N4" s="2"/>
      <c r="O4" s="2"/>
    </row>
    <row r="5" spans="1:15" ht="12.75">
      <c r="A5" s="776" t="s">
        <v>133</v>
      </c>
      <c r="B5" s="776"/>
      <c r="C5" s="776"/>
      <c r="D5" s="776"/>
      <c r="E5" s="776"/>
      <c r="F5" s="776"/>
      <c r="G5" s="776"/>
      <c r="H5" s="776"/>
      <c r="I5" s="27"/>
      <c r="J5" s="27"/>
      <c r="K5" s="27"/>
      <c r="L5" s="27"/>
      <c r="M5" s="27"/>
      <c r="N5" s="27"/>
      <c r="O5" s="27"/>
    </row>
    <row r="6" spans="1:15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ht="12.75" customHeight="1">
      <c r="H7" s="28" t="s">
        <v>233</v>
      </c>
    </row>
    <row r="9" spans="1:8" ht="15.75" customHeight="1">
      <c r="A9" s="247" t="s">
        <v>122</v>
      </c>
      <c r="B9" s="237" t="s">
        <v>37</v>
      </c>
      <c r="C9" s="245" t="s">
        <v>402</v>
      </c>
      <c r="D9" s="72" t="s">
        <v>64</v>
      </c>
      <c r="E9" s="72" t="s">
        <v>69</v>
      </c>
      <c r="F9" s="72" t="s">
        <v>73</v>
      </c>
      <c r="G9" s="72" t="s">
        <v>79</v>
      </c>
      <c r="H9" s="72" t="s">
        <v>239</v>
      </c>
    </row>
    <row r="10" spans="1:8" ht="12.75">
      <c r="A10" s="780" t="s">
        <v>143</v>
      </c>
      <c r="B10" s="1" t="s">
        <v>135</v>
      </c>
      <c r="C10" s="31" t="s">
        <v>138</v>
      </c>
      <c r="D10" s="359">
        <v>42331</v>
      </c>
      <c r="E10" s="338">
        <v>24627</v>
      </c>
      <c r="F10" s="122">
        <v>0</v>
      </c>
      <c r="G10" s="122">
        <v>0</v>
      </c>
      <c r="H10" s="122">
        <f>SUM(D10:G10)</f>
        <v>66958</v>
      </c>
    </row>
    <row r="11" spans="1:8" ht="12.75">
      <c r="A11" s="781"/>
      <c r="B11" s="1" t="s">
        <v>136</v>
      </c>
      <c r="C11" s="31" t="s">
        <v>139</v>
      </c>
      <c r="D11" s="359">
        <v>17</v>
      </c>
      <c r="E11" s="338">
        <v>7</v>
      </c>
      <c r="F11" s="122">
        <v>0</v>
      </c>
      <c r="G11" s="122">
        <v>0</v>
      </c>
      <c r="H11" s="122">
        <f>SUM(D11:G11)</f>
        <v>24</v>
      </c>
    </row>
    <row r="12" spans="1:8" ht="12.75">
      <c r="A12" s="782"/>
      <c r="B12" s="1" t="s">
        <v>137</v>
      </c>
      <c r="C12" s="31" t="s">
        <v>141</v>
      </c>
      <c r="D12" s="359">
        <v>34</v>
      </c>
      <c r="E12" s="338">
        <v>14</v>
      </c>
      <c r="F12" s="122">
        <v>0</v>
      </c>
      <c r="G12" s="122">
        <v>0</v>
      </c>
      <c r="H12" s="122">
        <f>SUM(D12:G12)</f>
        <v>48</v>
      </c>
    </row>
    <row r="13" spans="1:8" ht="12.75">
      <c r="A13" s="551" t="s">
        <v>140</v>
      </c>
      <c r="B13" s="1" t="s">
        <v>135</v>
      </c>
      <c r="C13" s="31" t="s">
        <v>138</v>
      </c>
      <c r="D13" s="359">
        <v>2077</v>
      </c>
      <c r="E13" s="338">
        <v>0</v>
      </c>
      <c r="F13" s="122">
        <v>0</v>
      </c>
      <c r="G13" s="122">
        <v>0</v>
      </c>
      <c r="H13" s="122">
        <f aca="true" t="shared" si="0" ref="H13:H28">SUM(D13:G13)</f>
        <v>2077</v>
      </c>
    </row>
    <row r="14" spans="1:8" ht="12.75">
      <c r="A14" s="553"/>
      <c r="B14" s="1" t="s">
        <v>137</v>
      </c>
      <c r="C14" s="31" t="s">
        <v>141</v>
      </c>
      <c r="D14" s="359">
        <v>6</v>
      </c>
      <c r="E14" s="338">
        <v>0</v>
      </c>
      <c r="F14" s="122">
        <v>0</v>
      </c>
      <c r="G14" s="122">
        <v>0</v>
      </c>
      <c r="H14" s="122">
        <f t="shared" si="0"/>
        <v>6</v>
      </c>
    </row>
    <row r="15" spans="1:8" ht="12.75">
      <c r="A15" s="784" t="s">
        <v>142</v>
      </c>
      <c r="B15" s="1" t="s">
        <v>135</v>
      </c>
      <c r="C15" s="31" t="s">
        <v>138</v>
      </c>
      <c r="D15" s="359">
        <v>29086</v>
      </c>
      <c r="E15" s="338">
        <v>0</v>
      </c>
      <c r="F15" s="122">
        <v>0</v>
      </c>
      <c r="G15" s="122">
        <v>0</v>
      </c>
      <c r="H15" s="122">
        <f t="shared" si="0"/>
        <v>29086</v>
      </c>
    </row>
    <row r="16" spans="1:8" ht="12.75">
      <c r="A16" s="785"/>
      <c r="B16" s="1" t="s">
        <v>144</v>
      </c>
      <c r="C16" s="31" t="s">
        <v>145</v>
      </c>
      <c r="D16" s="359">
        <v>20</v>
      </c>
      <c r="E16" s="338">
        <v>0</v>
      </c>
      <c r="F16" s="122">
        <v>0</v>
      </c>
      <c r="G16" s="122">
        <v>0</v>
      </c>
      <c r="H16" s="122">
        <f t="shared" si="0"/>
        <v>20</v>
      </c>
    </row>
    <row r="17" spans="1:8" ht="12.75">
      <c r="A17" s="786"/>
      <c r="B17" s="1" t="s">
        <v>137</v>
      </c>
      <c r="C17" s="31" t="s">
        <v>141</v>
      </c>
      <c r="D17" s="359">
        <v>28</v>
      </c>
      <c r="E17" s="338">
        <v>0</v>
      </c>
      <c r="F17" s="122">
        <v>0</v>
      </c>
      <c r="G17" s="122">
        <v>0</v>
      </c>
      <c r="H17" s="122">
        <f t="shared" si="0"/>
        <v>28</v>
      </c>
    </row>
    <row r="18" spans="1:8" ht="12.75">
      <c r="A18" s="780" t="s">
        <v>146</v>
      </c>
      <c r="B18" s="1" t="s">
        <v>135</v>
      </c>
      <c r="C18" s="31" t="s">
        <v>138</v>
      </c>
      <c r="D18" s="359">
        <v>40780</v>
      </c>
      <c r="E18" s="338">
        <v>20606</v>
      </c>
      <c r="F18" s="122">
        <v>0</v>
      </c>
      <c r="G18" s="122">
        <v>0</v>
      </c>
      <c r="H18" s="122">
        <f t="shared" si="0"/>
        <v>61386</v>
      </c>
    </row>
    <row r="19" spans="1:8" ht="12.75">
      <c r="A19" s="781"/>
      <c r="B19" s="1" t="s">
        <v>147</v>
      </c>
      <c r="C19" s="31" t="s">
        <v>139</v>
      </c>
      <c r="D19" s="359">
        <v>11</v>
      </c>
      <c r="E19" s="338">
        <v>5</v>
      </c>
      <c r="F19" s="122">
        <v>0</v>
      </c>
      <c r="G19" s="122">
        <v>0</v>
      </c>
      <c r="H19" s="122">
        <f t="shared" si="0"/>
        <v>16</v>
      </c>
    </row>
    <row r="20" spans="1:8" ht="12.75">
      <c r="A20" s="782"/>
      <c r="B20" s="1" t="s">
        <v>137</v>
      </c>
      <c r="C20" s="31" t="s">
        <v>141</v>
      </c>
      <c r="D20" s="359">
        <v>22</v>
      </c>
      <c r="E20" s="338">
        <v>10</v>
      </c>
      <c r="F20" s="122">
        <v>0</v>
      </c>
      <c r="G20" s="122">
        <v>0</v>
      </c>
      <c r="H20" s="122">
        <f t="shared" si="0"/>
        <v>32</v>
      </c>
    </row>
    <row r="21" spans="1:8" ht="12.75">
      <c r="A21" s="12" t="s">
        <v>150</v>
      </c>
      <c r="B21" s="1" t="s">
        <v>135</v>
      </c>
      <c r="C21" s="31" t="s">
        <v>138</v>
      </c>
      <c r="D21" s="359">
        <v>0</v>
      </c>
      <c r="E21" s="338">
        <v>0</v>
      </c>
      <c r="F21" s="122">
        <v>0</v>
      </c>
      <c r="G21" s="122">
        <v>0</v>
      </c>
      <c r="H21" s="122">
        <f t="shared" si="0"/>
        <v>0</v>
      </c>
    </row>
    <row r="22" spans="1:8" ht="12.75">
      <c r="A22" s="13" t="s">
        <v>148</v>
      </c>
      <c r="B22" s="1" t="s">
        <v>151</v>
      </c>
      <c r="C22" s="31" t="s">
        <v>139</v>
      </c>
      <c r="D22" s="359">
        <v>0</v>
      </c>
      <c r="E22" s="338">
        <v>0</v>
      </c>
      <c r="F22" s="122">
        <v>0</v>
      </c>
      <c r="G22" s="122">
        <v>0</v>
      </c>
      <c r="H22" s="122">
        <f t="shared" si="0"/>
        <v>0</v>
      </c>
    </row>
    <row r="23" spans="1:8" ht="12.75">
      <c r="A23" s="14" t="s">
        <v>149</v>
      </c>
      <c r="B23" s="1" t="s">
        <v>137</v>
      </c>
      <c r="C23" s="31" t="s">
        <v>141</v>
      </c>
      <c r="D23" s="359">
        <v>0</v>
      </c>
      <c r="E23" s="338">
        <v>0</v>
      </c>
      <c r="F23" s="122">
        <v>0</v>
      </c>
      <c r="G23" s="122">
        <v>0</v>
      </c>
      <c r="H23" s="122">
        <f t="shared" si="0"/>
        <v>0</v>
      </c>
    </row>
    <row r="24" spans="1:8" ht="12.75">
      <c r="A24" s="12" t="s">
        <v>152</v>
      </c>
      <c r="B24" s="1" t="s">
        <v>135</v>
      </c>
      <c r="C24" s="31" t="s">
        <v>138</v>
      </c>
      <c r="D24" s="359">
        <v>0</v>
      </c>
      <c r="E24" s="338">
        <v>0</v>
      </c>
      <c r="F24" s="122">
        <v>0</v>
      </c>
      <c r="G24" s="122">
        <v>0</v>
      </c>
      <c r="H24" s="122">
        <f t="shared" si="0"/>
        <v>0</v>
      </c>
    </row>
    <row r="25" spans="1:8" ht="12.75">
      <c r="A25" s="14" t="s">
        <v>153</v>
      </c>
      <c r="B25" s="1" t="s">
        <v>137</v>
      </c>
      <c r="C25" s="31" t="s">
        <v>141</v>
      </c>
      <c r="D25" s="359">
        <v>0</v>
      </c>
      <c r="E25" s="338">
        <v>0</v>
      </c>
      <c r="F25" s="122">
        <v>0</v>
      </c>
      <c r="G25" s="122">
        <v>0</v>
      </c>
      <c r="H25" s="122">
        <f t="shared" si="0"/>
        <v>0</v>
      </c>
    </row>
    <row r="26" spans="1:8" ht="12.75">
      <c r="A26" s="18" t="s">
        <v>154</v>
      </c>
      <c r="B26" s="17" t="s">
        <v>135</v>
      </c>
      <c r="C26" s="32" t="s">
        <v>232</v>
      </c>
      <c r="D26" s="359">
        <v>140</v>
      </c>
      <c r="E26" s="338">
        <v>41</v>
      </c>
      <c r="F26" s="122">
        <v>0</v>
      </c>
      <c r="G26" s="122">
        <v>18</v>
      </c>
      <c r="H26" s="122">
        <f t="shared" si="0"/>
        <v>199</v>
      </c>
    </row>
    <row r="27" spans="1:8" ht="12.75">
      <c r="A27" s="16" t="s">
        <v>155</v>
      </c>
      <c r="B27" s="17" t="s">
        <v>157</v>
      </c>
      <c r="C27" s="32" t="s">
        <v>139</v>
      </c>
      <c r="D27" s="359">
        <v>9</v>
      </c>
      <c r="E27" s="338">
        <v>9</v>
      </c>
      <c r="F27" s="122">
        <v>0</v>
      </c>
      <c r="G27" s="122">
        <v>1</v>
      </c>
      <c r="H27" s="122">
        <f t="shared" si="0"/>
        <v>19</v>
      </c>
    </row>
    <row r="28" spans="1:8" ht="12.75">
      <c r="A28" s="19" t="s">
        <v>156</v>
      </c>
      <c r="B28" s="17" t="s">
        <v>137</v>
      </c>
      <c r="C28" s="32" t="s">
        <v>141</v>
      </c>
      <c r="D28" s="359">
        <v>33</v>
      </c>
      <c r="E28" s="338">
        <v>18</v>
      </c>
      <c r="F28" s="122">
        <v>0</v>
      </c>
      <c r="G28" s="122">
        <v>1</v>
      </c>
      <c r="H28" s="122">
        <f t="shared" si="0"/>
        <v>52</v>
      </c>
    </row>
    <row r="29" spans="1:8" ht="12.75" customHeight="1">
      <c r="A29" s="549" t="s">
        <v>159</v>
      </c>
      <c r="B29" s="550"/>
      <c r="C29" s="71" t="s">
        <v>141</v>
      </c>
      <c r="D29" s="123">
        <f>'Vlas.kap.ŠG.'!O30</f>
        <v>123</v>
      </c>
      <c r="E29" s="123">
        <v>42</v>
      </c>
      <c r="F29" s="124">
        <v>0</v>
      </c>
      <c r="G29" s="123">
        <v>1</v>
      </c>
      <c r="H29" s="123">
        <f>SUM(D29:G29)</f>
        <v>166</v>
      </c>
    </row>
  </sheetData>
  <sheetProtection/>
  <mergeCells count="9">
    <mergeCell ref="A29:B29"/>
    <mergeCell ref="A4:H4"/>
    <mergeCell ref="A5:H5"/>
    <mergeCell ref="A1:D1"/>
    <mergeCell ref="A2:D2"/>
    <mergeCell ref="A10:A12"/>
    <mergeCell ref="A13:A14"/>
    <mergeCell ref="A15:A17"/>
    <mergeCell ref="A18:A2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C59" sqref="C59"/>
    </sheetView>
  </sheetViews>
  <sheetFormatPr defaultColWidth="9.140625" defaultRowHeight="12.75"/>
  <cols>
    <col min="1" max="1" width="13.8515625" style="0" customWidth="1"/>
    <col min="2" max="3" width="7.7109375" style="0" customWidth="1"/>
    <col min="4" max="4" width="8.7109375" style="0" customWidth="1"/>
    <col min="5" max="6" width="7.7109375" style="0" customWidth="1"/>
    <col min="7" max="7" width="8.7109375" style="0" customWidth="1"/>
    <col min="8" max="9" width="7.7109375" style="0" customWidth="1"/>
    <col min="10" max="10" width="8.7109375" style="0" customWidth="1"/>
    <col min="11" max="12" width="7.7109375" style="0" customWidth="1"/>
    <col min="13" max="13" width="8.7109375" style="0" customWidth="1"/>
    <col min="14" max="15" width="8.28125" style="0" customWidth="1"/>
    <col min="16" max="16" width="8.7109375" style="0" customWidth="1"/>
  </cols>
  <sheetData>
    <row r="1" spans="1:4" ht="12.75">
      <c r="A1" s="554" t="s">
        <v>22</v>
      </c>
      <c r="B1" s="554"/>
      <c r="C1" s="554"/>
      <c r="D1" s="554"/>
    </row>
    <row r="2" spans="1:4" ht="12.75">
      <c r="A2" s="554" t="s">
        <v>23</v>
      </c>
      <c r="B2" s="554"/>
      <c r="C2" s="554"/>
      <c r="D2" s="554"/>
    </row>
    <row r="3" spans="1:4" ht="12.75">
      <c r="A3" s="7"/>
      <c r="B3" s="7"/>
      <c r="C3" s="7"/>
      <c r="D3" s="7"/>
    </row>
    <row r="5" spans="1:16" ht="12.75">
      <c r="A5" s="538" t="s">
        <v>120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</row>
    <row r="6" spans="5:12" ht="12.75">
      <c r="E6" s="538" t="s">
        <v>479</v>
      </c>
      <c r="F6" s="538"/>
      <c r="G6" s="538"/>
      <c r="H6" s="538"/>
      <c r="I6" s="538"/>
      <c r="J6" s="538"/>
      <c r="K6" s="538"/>
      <c r="L6" s="538"/>
    </row>
    <row r="7" ht="12.75">
      <c r="P7" s="2" t="s">
        <v>121</v>
      </c>
    </row>
    <row r="8" ht="12.75">
      <c r="P8" s="2"/>
    </row>
    <row r="9" spans="1:16" ht="12.75">
      <c r="A9" s="788" t="s">
        <v>122</v>
      </c>
      <c r="B9" s="580" t="s">
        <v>64</v>
      </c>
      <c r="C9" s="580"/>
      <c r="D9" s="580"/>
      <c r="E9" s="580" t="s">
        <v>69</v>
      </c>
      <c r="F9" s="580"/>
      <c r="G9" s="580"/>
      <c r="H9" s="580" t="s">
        <v>73</v>
      </c>
      <c r="I9" s="580"/>
      <c r="J9" s="580"/>
      <c r="K9" s="580" t="s">
        <v>79</v>
      </c>
      <c r="L9" s="580"/>
      <c r="M9" s="580"/>
      <c r="N9" s="580" t="s">
        <v>123</v>
      </c>
      <c r="O9" s="580"/>
      <c r="P9" s="580"/>
    </row>
    <row r="10" spans="1:16" ht="12.75">
      <c r="A10" s="788"/>
      <c r="B10" s="51" t="s">
        <v>124</v>
      </c>
      <c r="C10" s="51" t="s">
        <v>125</v>
      </c>
      <c r="D10" s="51" t="s">
        <v>126</v>
      </c>
      <c r="E10" s="51" t="s">
        <v>124</v>
      </c>
      <c r="F10" s="51" t="s">
        <v>125</v>
      </c>
      <c r="G10" s="51" t="s">
        <v>126</v>
      </c>
      <c r="H10" s="51" t="s">
        <v>124</v>
      </c>
      <c r="I10" s="51" t="s">
        <v>125</v>
      </c>
      <c r="J10" s="51" t="s">
        <v>126</v>
      </c>
      <c r="K10" s="51" t="s">
        <v>124</v>
      </c>
      <c r="L10" s="51" t="s">
        <v>125</v>
      </c>
      <c r="M10" s="51" t="s">
        <v>126</v>
      </c>
      <c r="N10" s="51" t="s">
        <v>124</v>
      </c>
      <c r="O10" s="51" t="s">
        <v>125</v>
      </c>
      <c r="P10" s="51" t="s">
        <v>126</v>
      </c>
    </row>
    <row r="11" spans="1:16" ht="12.75">
      <c r="A11" s="789" t="s">
        <v>299</v>
      </c>
      <c r="B11" s="790"/>
      <c r="C11" s="790"/>
      <c r="D11" s="790"/>
      <c r="E11" s="790"/>
      <c r="F11" s="790"/>
      <c r="G11" s="790"/>
      <c r="H11" s="790"/>
      <c r="I11" s="790"/>
      <c r="J11" s="790"/>
      <c r="K11" s="790"/>
      <c r="L11" s="790"/>
      <c r="M11" s="790"/>
      <c r="N11" s="790"/>
      <c r="O11" s="790"/>
      <c r="P11" s="791"/>
    </row>
    <row r="12" spans="1:16" ht="15" customHeight="1">
      <c r="A12" s="1" t="s">
        <v>127</v>
      </c>
      <c r="B12" s="85">
        <v>30604</v>
      </c>
      <c r="C12" s="85">
        <v>11727</v>
      </c>
      <c r="D12" s="85">
        <f>B12+C12</f>
        <v>42331</v>
      </c>
      <c r="E12" s="85">
        <v>14646</v>
      </c>
      <c r="F12" s="85">
        <v>9981</v>
      </c>
      <c r="G12" s="330">
        <f>E12+F12</f>
        <v>24627</v>
      </c>
      <c r="H12" s="113">
        <v>0</v>
      </c>
      <c r="I12" s="113">
        <v>0</v>
      </c>
      <c r="J12" s="113">
        <f>H12+I12</f>
        <v>0</v>
      </c>
      <c r="K12" s="47">
        <v>7415</v>
      </c>
      <c r="L12" s="47">
        <v>1895</v>
      </c>
      <c r="M12" s="47">
        <f>K12+L12</f>
        <v>9310</v>
      </c>
      <c r="N12" s="47">
        <f>B12+E12+H12+K12</f>
        <v>52665</v>
      </c>
      <c r="O12" s="47">
        <f>C12+F12+I12+L12</f>
        <v>23603</v>
      </c>
      <c r="P12" s="47">
        <f>N12+O12</f>
        <v>76268</v>
      </c>
    </row>
    <row r="13" spans="1:16" ht="15" customHeight="1">
      <c r="A13" s="1" t="s">
        <v>128</v>
      </c>
      <c r="B13" s="85">
        <v>29482</v>
      </c>
      <c r="C13" s="85">
        <v>11298</v>
      </c>
      <c r="D13" s="85">
        <f>B13+C13</f>
        <v>40780</v>
      </c>
      <c r="E13" s="85">
        <v>14646</v>
      </c>
      <c r="F13" s="85">
        <v>6119</v>
      </c>
      <c r="G13" s="330">
        <f>E13+F13</f>
        <v>20765</v>
      </c>
      <c r="H13" s="113">
        <v>0</v>
      </c>
      <c r="I13" s="113">
        <v>0</v>
      </c>
      <c r="J13" s="113">
        <f>H13+I13</f>
        <v>0</v>
      </c>
      <c r="K13" s="47">
        <v>7415</v>
      </c>
      <c r="L13" s="47"/>
      <c r="M13" s="47">
        <f>K13+L13</f>
        <v>7415</v>
      </c>
      <c r="N13" s="47">
        <f aca="true" t="shared" si="0" ref="N13:N18">B13+E13+H13+K13</f>
        <v>51543</v>
      </c>
      <c r="O13" s="47">
        <f aca="true" t="shared" si="1" ref="O13:O18">C13+F13+I13+L13</f>
        <v>17417</v>
      </c>
      <c r="P13" s="47">
        <f>N13+O13</f>
        <v>68960</v>
      </c>
    </row>
    <row r="14" spans="1:16" ht="15" customHeight="1">
      <c r="A14" s="12" t="s">
        <v>129</v>
      </c>
      <c r="B14" s="90">
        <v>29482</v>
      </c>
      <c r="C14" s="90">
        <v>11298</v>
      </c>
      <c r="D14" s="90">
        <f>B14+C14</f>
        <v>40780</v>
      </c>
      <c r="E14" s="85">
        <v>14646</v>
      </c>
      <c r="F14" s="90">
        <v>6119</v>
      </c>
      <c r="G14" s="339">
        <f>E14+F14</f>
        <v>20765</v>
      </c>
      <c r="H14" s="114">
        <v>0</v>
      </c>
      <c r="I14" s="114">
        <v>0</v>
      </c>
      <c r="J14" s="114">
        <f>H14+I14</f>
        <v>0</v>
      </c>
      <c r="K14" s="106">
        <v>7415</v>
      </c>
      <c r="L14" s="106"/>
      <c r="M14" s="106">
        <f>K14+L14</f>
        <v>7415</v>
      </c>
      <c r="N14" s="106">
        <f t="shared" si="0"/>
        <v>51543</v>
      </c>
      <c r="O14" s="106">
        <f t="shared" si="1"/>
        <v>17417</v>
      </c>
      <c r="P14" s="106">
        <f>N14+O14</f>
        <v>68960</v>
      </c>
    </row>
    <row r="15" spans="1:16" ht="12.75">
      <c r="A15" s="128" t="s">
        <v>130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30"/>
    </row>
    <row r="16" spans="1:16" ht="15" customHeight="1">
      <c r="A16" s="14" t="s">
        <v>127</v>
      </c>
      <c r="B16" s="91">
        <v>21713</v>
      </c>
      <c r="C16" s="91">
        <v>11639</v>
      </c>
      <c r="D16" s="91">
        <f>B16+C16</f>
        <v>33352</v>
      </c>
      <c r="E16" s="91">
        <v>10772</v>
      </c>
      <c r="F16" s="91">
        <v>10752</v>
      </c>
      <c r="G16" s="340">
        <f>E16+F16</f>
        <v>21524</v>
      </c>
      <c r="H16" s="115">
        <v>13848</v>
      </c>
      <c r="I16" s="115">
        <v>15097</v>
      </c>
      <c r="J16" s="115">
        <f>H16+I16</f>
        <v>28945</v>
      </c>
      <c r="K16" s="108">
        <v>1980</v>
      </c>
      <c r="L16" s="108">
        <v>670</v>
      </c>
      <c r="M16" s="108">
        <f>K16+L16</f>
        <v>2650</v>
      </c>
      <c r="N16" s="108">
        <f t="shared" si="0"/>
        <v>48313</v>
      </c>
      <c r="O16" s="108">
        <f t="shared" si="1"/>
        <v>38158</v>
      </c>
      <c r="P16" s="108">
        <f>N16+O16</f>
        <v>86471</v>
      </c>
    </row>
    <row r="17" spans="1:16" ht="15" customHeight="1">
      <c r="A17" s="1" t="s">
        <v>128</v>
      </c>
      <c r="B17" s="85">
        <v>22835</v>
      </c>
      <c r="C17" s="85">
        <v>12068</v>
      </c>
      <c r="D17" s="85">
        <f>B17+C17</f>
        <v>34903</v>
      </c>
      <c r="E17" s="91">
        <v>10772</v>
      </c>
      <c r="F17" s="85">
        <v>6451</v>
      </c>
      <c r="G17" s="330">
        <f>E17+F17</f>
        <v>17223</v>
      </c>
      <c r="H17" s="115">
        <v>13848</v>
      </c>
      <c r="I17" s="115">
        <v>15097</v>
      </c>
      <c r="J17" s="113">
        <f>H17+I17</f>
        <v>28945</v>
      </c>
      <c r="K17" s="47">
        <v>1980</v>
      </c>
      <c r="L17" s="47">
        <v>2565</v>
      </c>
      <c r="M17" s="47">
        <f>K17+L17</f>
        <v>4545</v>
      </c>
      <c r="N17" s="47">
        <f t="shared" si="0"/>
        <v>49435</v>
      </c>
      <c r="O17" s="47">
        <f t="shared" si="1"/>
        <v>36181</v>
      </c>
      <c r="P17" s="47">
        <f>N17+O17</f>
        <v>85616</v>
      </c>
    </row>
    <row r="18" spans="1:16" ht="15" customHeight="1">
      <c r="A18" s="12" t="s">
        <v>129</v>
      </c>
      <c r="B18" s="90">
        <v>22835</v>
      </c>
      <c r="C18" s="90">
        <v>12068</v>
      </c>
      <c r="D18" s="90">
        <f>B18+C18</f>
        <v>34903</v>
      </c>
      <c r="E18" s="91">
        <v>10772</v>
      </c>
      <c r="F18" s="90">
        <v>6451</v>
      </c>
      <c r="G18" s="339">
        <f>E18+F18</f>
        <v>17223</v>
      </c>
      <c r="H18" s="115">
        <v>13848</v>
      </c>
      <c r="I18" s="115">
        <v>15097</v>
      </c>
      <c r="J18" s="114">
        <f>H18+I18</f>
        <v>28945</v>
      </c>
      <c r="K18" s="106">
        <v>1980</v>
      </c>
      <c r="L18" s="106">
        <v>2565</v>
      </c>
      <c r="M18" s="106">
        <f>K18+L18</f>
        <v>4545</v>
      </c>
      <c r="N18" s="106">
        <f t="shared" si="0"/>
        <v>49435</v>
      </c>
      <c r="O18" s="106">
        <f t="shared" si="1"/>
        <v>36181</v>
      </c>
      <c r="P18" s="106">
        <f>N18+O18</f>
        <v>85616</v>
      </c>
    </row>
    <row r="19" spans="1:16" ht="12.75">
      <c r="A19" s="128" t="s">
        <v>132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30"/>
    </row>
    <row r="20" spans="1:16" ht="15" customHeight="1">
      <c r="A20" s="14" t="s">
        <v>127</v>
      </c>
      <c r="B20" s="91">
        <f aca="true" t="shared" si="2" ref="B20:C22">B12+B16</f>
        <v>52317</v>
      </c>
      <c r="C20" s="91">
        <f t="shared" si="2"/>
        <v>23366</v>
      </c>
      <c r="D20" s="91">
        <f>D12+D16</f>
        <v>75683</v>
      </c>
      <c r="E20" s="91">
        <f aca="true" t="shared" si="3" ref="E20:F22">E12+E16</f>
        <v>25418</v>
      </c>
      <c r="F20" s="91">
        <f t="shared" si="3"/>
        <v>20733</v>
      </c>
      <c r="G20" s="340">
        <f>G12+G16</f>
        <v>46151</v>
      </c>
      <c r="H20" s="115">
        <v>13848</v>
      </c>
      <c r="I20" s="115">
        <v>15097</v>
      </c>
      <c r="J20" s="115">
        <f>J12+J16</f>
        <v>28945</v>
      </c>
      <c r="K20" s="108">
        <f aca="true" t="shared" si="4" ref="K20:L22">K12+K16</f>
        <v>9395</v>
      </c>
      <c r="L20" s="108">
        <f t="shared" si="4"/>
        <v>2565</v>
      </c>
      <c r="M20" s="108">
        <f>M12+M16</f>
        <v>11960</v>
      </c>
      <c r="N20" s="108">
        <f aca="true" t="shared" si="5" ref="N20:P22">N12+N16</f>
        <v>100978</v>
      </c>
      <c r="O20" s="108">
        <f t="shared" si="5"/>
        <v>61761</v>
      </c>
      <c r="P20" s="108">
        <f t="shared" si="5"/>
        <v>162739</v>
      </c>
    </row>
    <row r="21" spans="1:16" ht="15" customHeight="1">
      <c r="A21" s="1" t="s">
        <v>128</v>
      </c>
      <c r="B21" s="91">
        <f t="shared" si="2"/>
        <v>52317</v>
      </c>
      <c r="C21" s="91">
        <f t="shared" si="2"/>
        <v>23366</v>
      </c>
      <c r="D21" s="85">
        <f>D13+D17</f>
        <v>75683</v>
      </c>
      <c r="E21" s="91">
        <f t="shared" si="3"/>
        <v>25418</v>
      </c>
      <c r="F21" s="91">
        <f t="shared" si="3"/>
        <v>12570</v>
      </c>
      <c r="G21" s="330">
        <f>G13+G17</f>
        <v>37988</v>
      </c>
      <c r="H21" s="115">
        <v>13848</v>
      </c>
      <c r="I21" s="115">
        <v>15097</v>
      </c>
      <c r="J21" s="113">
        <f>J13+J17</f>
        <v>28945</v>
      </c>
      <c r="K21" s="47">
        <f t="shared" si="4"/>
        <v>9395</v>
      </c>
      <c r="L21" s="47">
        <f t="shared" si="4"/>
        <v>2565</v>
      </c>
      <c r="M21" s="47">
        <f>M13+M17</f>
        <v>11960</v>
      </c>
      <c r="N21" s="47">
        <f t="shared" si="5"/>
        <v>100978</v>
      </c>
      <c r="O21" s="47">
        <f t="shared" si="5"/>
        <v>53598</v>
      </c>
      <c r="P21" s="47">
        <f t="shared" si="5"/>
        <v>154576</v>
      </c>
    </row>
    <row r="22" spans="1:16" ht="15" customHeight="1">
      <c r="A22" s="12" t="s">
        <v>129</v>
      </c>
      <c r="B22" s="91">
        <f t="shared" si="2"/>
        <v>52317</v>
      </c>
      <c r="C22" s="91">
        <f t="shared" si="2"/>
        <v>23366</v>
      </c>
      <c r="D22" s="90">
        <f>D14+D18</f>
        <v>75683</v>
      </c>
      <c r="E22" s="91">
        <f t="shared" si="3"/>
        <v>25418</v>
      </c>
      <c r="F22" s="91">
        <f t="shared" si="3"/>
        <v>12570</v>
      </c>
      <c r="G22" s="339">
        <f>G14+G18</f>
        <v>37988</v>
      </c>
      <c r="H22" s="115">
        <v>13818</v>
      </c>
      <c r="I22" s="115">
        <v>15097</v>
      </c>
      <c r="J22" s="114">
        <f>J14+J18</f>
        <v>28945</v>
      </c>
      <c r="K22" s="106">
        <f t="shared" si="4"/>
        <v>9395</v>
      </c>
      <c r="L22" s="106">
        <f t="shared" si="4"/>
        <v>2565</v>
      </c>
      <c r="M22" s="106">
        <f>M14+M18</f>
        <v>11960</v>
      </c>
      <c r="N22" s="106">
        <f t="shared" si="5"/>
        <v>100978</v>
      </c>
      <c r="O22" s="106">
        <f t="shared" si="5"/>
        <v>53598</v>
      </c>
      <c r="P22" s="106">
        <f t="shared" si="5"/>
        <v>154576</v>
      </c>
    </row>
    <row r="23" spans="1:16" ht="12.75">
      <c r="A23" s="128" t="s">
        <v>300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30"/>
    </row>
    <row r="24" spans="1:16" ht="15" customHeight="1">
      <c r="A24" s="11" t="s">
        <v>301</v>
      </c>
      <c r="B24" s="100">
        <v>789</v>
      </c>
      <c r="C24" s="100">
        <v>7863</v>
      </c>
      <c r="D24" s="100">
        <f>C24+B24</f>
        <v>8652</v>
      </c>
      <c r="E24" s="100">
        <v>3344</v>
      </c>
      <c r="F24" s="100">
        <v>11062</v>
      </c>
      <c r="G24" s="341">
        <f>E24+F24</f>
        <v>14406</v>
      </c>
      <c r="H24" s="126">
        <v>1251</v>
      </c>
      <c r="I24" s="126">
        <v>6081</v>
      </c>
      <c r="J24" s="126">
        <f>H24+I24</f>
        <v>7332</v>
      </c>
      <c r="K24" s="110">
        <v>0</v>
      </c>
      <c r="L24" s="110">
        <v>4708</v>
      </c>
      <c r="M24" s="110">
        <f>K24+L24</f>
        <v>4708</v>
      </c>
      <c r="N24" s="110">
        <f>B24+E24+H24+K24</f>
        <v>5384</v>
      </c>
      <c r="O24" s="110">
        <f>C24+F24+I24+L24</f>
        <v>29714</v>
      </c>
      <c r="P24" s="110">
        <f>N24+O24</f>
        <v>35098</v>
      </c>
    </row>
    <row r="25" spans="1:16" ht="12.75">
      <c r="A25" s="131" t="s">
        <v>297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3"/>
    </row>
    <row r="26" spans="1:16" ht="15" customHeight="1">
      <c r="A26" s="73" t="s">
        <v>131</v>
      </c>
      <c r="B26" s="127">
        <f>B22+B24</f>
        <v>53106</v>
      </c>
      <c r="C26" s="127">
        <f aca="true" t="shared" si="6" ref="C26:P26">C22+C24</f>
        <v>31229</v>
      </c>
      <c r="D26" s="127">
        <f t="shared" si="6"/>
        <v>84335</v>
      </c>
      <c r="E26" s="127">
        <f t="shared" si="6"/>
        <v>28762</v>
      </c>
      <c r="F26" s="127">
        <f t="shared" si="6"/>
        <v>23632</v>
      </c>
      <c r="G26" s="127">
        <f t="shared" si="6"/>
        <v>52394</v>
      </c>
      <c r="H26" s="127">
        <f t="shared" si="6"/>
        <v>15069</v>
      </c>
      <c r="I26" s="127">
        <f t="shared" si="6"/>
        <v>21178</v>
      </c>
      <c r="J26" s="127">
        <f t="shared" si="6"/>
        <v>36277</v>
      </c>
      <c r="K26" s="127">
        <f t="shared" si="6"/>
        <v>9395</v>
      </c>
      <c r="L26" s="127">
        <f t="shared" si="6"/>
        <v>7273</v>
      </c>
      <c r="M26" s="127">
        <f t="shared" si="6"/>
        <v>16668</v>
      </c>
      <c r="N26" s="127">
        <f t="shared" si="6"/>
        <v>106362</v>
      </c>
      <c r="O26" s="127">
        <f t="shared" si="6"/>
        <v>83312</v>
      </c>
      <c r="P26" s="127">
        <f t="shared" si="6"/>
        <v>189674</v>
      </c>
    </row>
    <row r="36" spans="1:4" ht="12.75">
      <c r="A36" s="554" t="s">
        <v>22</v>
      </c>
      <c r="B36" s="554"/>
      <c r="C36" s="554"/>
      <c r="D36" s="554"/>
    </row>
    <row r="37" spans="1:4" ht="12.75">
      <c r="A37" s="554" t="s">
        <v>23</v>
      </c>
      <c r="B37" s="554"/>
      <c r="C37" s="554"/>
      <c r="D37" s="554"/>
    </row>
    <row r="38" spans="1:4" ht="12.75">
      <c r="A38" s="7"/>
      <c r="B38" s="7"/>
      <c r="C38" s="7"/>
      <c r="D38" s="7"/>
    </row>
    <row r="40" spans="1:16" ht="12.75">
      <c r="A40" s="538" t="s">
        <v>120</v>
      </c>
      <c r="B40" s="538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538"/>
      <c r="N40" s="538"/>
      <c r="O40" s="538"/>
      <c r="P40" s="538"/>
    </row>
    <row r="41" spans="5:12" ht="12.75">
      <c r="E41" s="538" t="s">
        <v>499</v>
      </c>
      <c r="F41" s="538"/>
      <c r="G41" s="538"/>
      <c r="H41" s="538"/>
      <c r="I41" s="538"/>
      <c r="J41" s="538"/>
      <c r="K41" s="538"/>
      <c r="L41" s="538"/>
    </row>
    <row r="42" ht="12.75">
      <c r="P42" s="2" t="s">
        <v>121</v>
      </c>
    </row>
    <row r="43" ht="12.75">
      <c r="P43" s="2"/>
    </row>
    <row r="44" spans="1:16" ht="12.75">
      <c r="A44" s="788" t="s">
        <v>122</v>
      </c>
      <c r="B44" s="580" t="s">
        <v>64</v>
      </c>
      <c r="C44" s="580"/>
      <c r="D44" s="580"/>
      <c r="E44" s="580" t="s">
        <v>69</v>
      </c>
      <c r="F44" s="580"/>
      <c r="G44" s="580"/>
      <c r="H44" s="580" t="s">
        <v>73</v>
      </c>
      <c r="I44" s="580"/>
      <c r="J44" s="580"/>
      <c r="K44" s="580" t="s">
        <v>79</v>
      </c>
      <c r="L44" s="580"/>
      <c r="M44" s="580"/>
      <c r="N44" s="580" t="s">
        <v>123</v>
      </c>
      <c r="O44" s="580"/>
      <c r="P44" s="580"/>
    </row>
    <row r="45" spans="1:16" ht="12.75">
      <c r="A45" s="788"/>
      <c r="B45" s="51" t="s">
        <v>124</v>
      </c>
      <c r="C45" s="51" t="s">
        <v>125</v>
      </c>
      <c r="D45" s="51" t="s">
        <v>126</v>
      </c>
      <c r="E45" s="51" t="s">
        <v>124</v>
      </c>
      <c r="F45" s="51" t="s">
        <v>125</v>
      </c>
      <c r="G45" s="51" t="s">
        <v>126</v>
      </c>
      <c r="H45" s="51" t="s">
        <v>124</v>
      </c>
      <c r="I45" s="51" t="s">
        <v>125</v>
      </c>
      <c r="J45" s="51" t="s">
        <v>126</v>
      </c>
      <c r="K45" s="51" t="s">
        <v>124</v>
      </c>
      <c r="L45" s="51" t="s">
        <v>125</v>
      </c>
      <c r="M45" s="51" t="s">
        <v>126</v>
      </c>
      <c r="N45" s="51" t="s">
        <v>124</v>
      </c>
      <c r="O45" s="51" t="s">
        <v>125</v>
      </c>
      <c r="P45" s="51" t="s">
        <v>126</v>
      </c>
    </row>
    <row r="46" spans="1:16" ht="12.75">
      <c r="A46" s="789" t="s">
        <v>299</v>
      </c>
      <c r="B46" s="790"/>
      <c r="C46" s="790"/>
      <c r="D46" s="790"/>
      <c r="E46" s="790"/>
      <c r="F46" s="790"/>
      <c r="G46" s="790"/>
      <c r="H46" s="790"/>
      <c r="I46" s="790"/>
      <c r="J46" s="790"/>
      <c r="K46" s="790"/>
      <c r="L46" s="790"/>
      <c r="M46" s="790"/>
      <c r="N46" s="790"/>
      <c r="O46" s="790"/>
      <c r="P46" s="791"/>
    </row>
    <row r="47" spans="1:16" ht="12.75">
      <c r="A47" s="1" t="s">
        <v>127</v>
      </c>
      <c r="B47" s="47">
        <v>0</v>
      </c>
      <c r="C47" s="47">
        <v>0</v>
      </c>
      <c r="D47" s="47">
        <f>B47+C47</f>
        <v>0</v>
      </c>
      <c r="E47" s="85">
        <v>0</v>
      </c>
      <c r="F47" s="85">
        <v>0</v>
      </c>
      <c r="G47" s="47">
        <f>E47+F47</f>
        <v>0</v>
      </c>
      <c r="H47" s="113">
        <v>0</v>
      </c>
      <c r="I47" s="113">
        <v>0</v>
      </c>
      <c r="J47" s="113">
        <f>H47+I47</f>
        <v>0</v>
      </c>
      <c r="K47" s="47">
        <v>0</v>
      </c>
      <c r="L47" s="47">
        <v>0</v>
      </c>
      <c r="M47" s="47">
        <f>K47+L47</f>
        <v>0</v>
      </c>
      <c r="N47" s="47">
        <f>B47+E47+H47+K47</f>
        <v>0</v>
      </c>
      <c r="O47" s="47">
        <f>C47+F47+I47+L47</f>
        <v>0</v>
      </c>
      <c r="P47" s="47">
        <f>N47+O47</f>
        <v>0</v>
      </c>
    </row>
    <row r="48" spans="1:16" ht="12.75">
      <c r="A48" s="1" t="s">
        <v>128</v>
      </c>
      <c r="B48" s="47">
        <v>0</v>
      </c>
      <c r="C48" s="47">
        <v>0</v>
      </c>
      <c r="D48" s="47">
        <f>B48+C48</f>
        <v>0</v>
      </c>
      <c r="E48" s="85">
        <v>0</v>
      </c>
      <c r="F48" s="85">
        <v>0</v>
      </c>
      <c r="G48" s="47">
        <f>E48+F48</f>
        <v>0</v>
      </c>
      <c r="H48" s="113">
        <v>0</v>
      </c>
      <c r="I48" s="113">
        <v>0</v>
      </c>
      <c r="J48" s="113">
        <f>H48+I48</f>
        <v>0</v>
      </c>
      <c r="K48" s="47">
        <v>0</v>
      </c>
      <c r="L48" s="47">
        <v>0</v>
      </c>
      <c r="M48" s="47">
        <f>K48+L48</f>
        <v>0</v>
      </c>
      <c r="N48" s="47">
        <f aca="true" t="shared" si="7" ref="N48:O53">B48+E48+H48+K48</f>
        <v>0</v>
      </c>
      <c r="O48" s="47">
        <f t="shared" si="7"/>
        <v>0</v>
      </c>
      <c r="P48" s="47">
        <f>N48+O48</f>
        <v>0</v>
      </c>
    </row>
    <row r="49" spans="1:16" ht="12.75">
      <c r="A49" s="12" t="s">
        <v>129</v>
      </c>
      <c r="B49" s="106">
        <v>0</v>
      </c>
      <c r="C49" s="106">
        <v>0</v>
      </c>
      <c r="D49" s="106">
        <f>B49+C49</f>
        <v>0</v>
      </c>
      <c r="E49" s="85">
        <v>0</v>
      </c>
      <c r="F49" s="90">
        <v>0</v>
      </c>
      <c r="G49" s="106">
        <f>E49+F49</f>
        <v>0</v>
      </c>
      <c r="H49" s="114">
        <v>0</v>
      </c>
      <c r="I49" s="114">
        <v>0</v>
      </c>
      <c r="J49" s="114">
        <f>H49+I49</f>
        <v>0</v>
      </c>
      <c r="K49" s="106">
        <v>0</v>
      </c>
      <c r="L49" s="106">
        <v>0</v>
      </c>
      <c r="M49" s="106">
        <f>K49+L49</f>
        <v>0</v>
      </c>
      <c r="N49" s="106">
        <f t="shared" si="7"/>
        <v>0</v>
      </c>
      <c r="O49" s="106">
        <f t="shared" si="7"/>
        <v>0</v>
      </c>
      <c r="P49" s="106">
        <f>N49+O49</f>
        <v>0</v>
      </c>
    </row>
    <row r="50" spans="1:16" ht="12.75">
      <c r="A50" s="128" t="s">
        <v>130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30"/>
    </row>
    <row r="51" spans="1:16" ht="12.75">
      <c r="A51" s="14" t="s">
        <v>127</v>
      </c>
      <c r="B51" s="108">
        <v>1606</v>
      </c>
      <c r="C51" s="108">
        <v>977</v>
      </c>
      <c r="D51" s="108">
        <f>B51+C51</f>
        <v>2583</v>
      </c>
      <c r="E51" s="91">
        <v>0</v>
      </c>
      <c r="F51" s="91">
        <v>0</v>
      </c>
      <c r="G51" s="108">
        <f>E51+F51</f>
        <v>0</v>
      </c>
      <c r="H51" s="115">
        <v>0</v>
      </c>
      <c r="I51" s="115">
        <v>0</v>
      </c>
      <c r="J51" s="115">
        <f>H51+I51</f>
        <v>0</v>
      </c>
      <c r="K51" s="108">
        <v>0</v>
      </c>
      <c r="L51" s="108">
        <v>0</v>
      </c>
      <c r="M51" s="108">
        <f>K51+L51</f>
        <v>0</v>
      </c>
      <c r="N51" s="108">
        <f t="shared" si="7"/>
        <v>1606</v>
      </c>
      <c r="O51" s="108">
        <f t="shared" si="7"/>
        <v>977</v>
      </c>
      <c r="P51" s="108">
        <f>N51+O51</f>
        <v>2583</v>
      </c>
    </row>
    <row r="52" spans="1:16" ht="12.75">
      <c r="A52" s="1" t="s">
        <v>128</v>
      </c>
      <c r="B52" s="47">
        <v>1606</v>
      </c>
      <c r="C52" s="47">
        <v>977</v>
      </c>
      <c r="D52" s="47">
        <f>B52+C52</f>
        <v>2583</v>
      </c>
      <c r="E52" s="91">
        <v>0</v>
      </c>
      <c r="F52" s="85">
        <v>0</v>
      </c>
      <c r="G52" s="47">
        <f>E52+F52</f>
        <v>0</v>
      </c>
      <c r="H52" s="115">
        <v>0</v>
      </c>
      <c r="I52" s="115">
        <v>0</v>
      </c>
      <c r="J52" s="113">
        <f>H52+I52</f>
        <v>0</v>
      </c>
      <c r="K52" s="47">
        <v>0</v>
      </c>
      <c r="L52" s="47">
        <v>0</v>
      </c>
      <c r="M52" s="47">
        <f>K52+L52</f>
        <v>0</v>
      </c>
      <c r="N52" s="47">
        <f t="shared" si="7"/>
        <v>1606</v>
      </c>
      <c r="O52" s="47">
        <f t="shared" si="7"/>
        <v>977</v>
      </c>
      <c r="P52" s="47">
        <f>N52+O52</f>
        <v>2583</v>
      </c>
    </row>
    <row r="53" spans="1:16" ht="12.75">
      <c r="A53" s="12" t="s">
        <v>129</v>
      </c>
      <c r="B53" s="106">
        <v>1606</v>
      </c>
      <c r="C53" s="106">
        <v>977</v>
      </c>
      <c r="D53" s="106">
        <f>B53+C53</f>
        <v>2583</v>
      </c>
      <c r="E53" s="91">
        <v>0</v>
      </c>
      <c r="F53" s="90">
        <v>0</v>
      </c>
      <c r="G53" s="106">
        <f>E53+F53</f>
        <v>0</v>
      </c>
      <c r="H53" s="115">
        <v>0</v>
      </c>
      <c r="I53" s="115">
        <v>0</v>
      </c>
      <c r="J53" s="114">
        <f>H53+I53</f>
        <v>0</v>
      </c>
      <c r="K53" s="106">
        <v>0</v>
      </c>
      <c r="L53" s="106">
        <v>0</v>
      </c>
      <c r="M53" s="106">
        <f>K53+L53</f>
        <v>0</v>
      </c>
      <c r="N53" s="106">
        <f t="shared" si="7"/>
        <v>1606</v>
      </c>
      <c r="O53" s="106">
        <f t="shared" si="7"/>
        <v>977</v>
      </c>
      <c r="P53" s="106">
        <f>N53+O53</f>
        <v>2583</v>
      </c>
    </row>
    <row r="54" spans="1:16" ht="12.75">
      <c r="A54" s="128" t="s">
        <v>132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30"/>
    </row>
    <row r="55" spans="1:16" ht="12.75">
      <c r="A55" s="14" t="s">
        <v>127</v>
      </c>
      <c r="B55" s="108">
        <f aca="true" t="shared" si="8" ref="B55:C57">B47+B51</f>
        <v>1606</v>
      </c>
      <c r="C55" s="108">
        <f t="shared" si="8"/>
        <v>977</v>
      </c>
      <c r="D55" s="108">
        <f>D47+D51</f>
        <v>2583</v>
      </c>
      <c r="E55" s="91">
        <f aca="true" t="shared" si="9" ref="E55:F57">E47+E51</f>
        <v>0</v>
      </c>
      <c r="F55" s="91">
        <f t="shared" si="9"/>
        <v>0</v>
      </c>
      <c r="G55" s="108">
        <f>G47+G51</f>
        <v>0</v>
      </c>
      <c r="H55" s="115">
        <v>0</v>
      </c>
      <c r="I55" s="115">
        <v>0</v>
      </c>
      <c r="J55" s="115">
        <f>J47+J51</f>
        <v>0</v>
      </c>
      <c r="K55" s="108">
        <f aca="true" t="shared" si="10" ref="K55:P57">K47+K51</f>
        <v>0</v>
      </c>
      <c r="L55" s="108">
        <f t="shared" si="10"/>
        <v>0</v>
      </c>
      <c r="M55" s="108">
        <f t="shared" si="10"/>
        <v>0</v>
      </c>
      <c r="N55" s="108">
        <f t="shared" si="10"/>
        <v>1606</v>
      </c>
      <c r="O55" s="108">
        <f t="shared" si="10"/>
        <v>977</v>
      </c>
      <c r="P55" s="108">
        <f t="shared" si="10"/>
        <v>2583</v>
      </c>
    </row>
    <row r="56" spans="1:16" ht="12.75">
      <c r="A56" s="1" t="s">
        <v>128</v>
      </c>
      <c r="B56" s="108">
        <f t="shared" si="8"/>
        <v>1606</v>
      </c>
      <c r="C56" s="108">
        <f t="shared" si="8"/>
        <v>977</v>
      </c>
      <c r="D56" s="47">
        <f>D48+D52</f>
        <v>2583</v>
      </c>
      <c r="E56" s="91">
        <f t="shared" si="9"/>
        <v>0</v>
      </c>
      <c r="F56" s="91">
        <f t="shared" si="9"/>
        <v>0</v>
      </c>
      <c r="G56" s="47">
        <f>G48+G52</f>
        <v>0</v>
      </c>
      <c r="H56" s="115">
        <v>0</v>
      </c>
      <c r="I56" s="115">
        <v>0</v>
      </c>
      <c r="J56" s="113">
        <f>J48+J52</f>
        <v>0</v>
      </c>
      <c r="K56" s="47">
        <f t="shared" si="10"/>
        <v>0</v>
      </c>
      <c r="L56" s="47">
        <f t="shared" si="10"/>
        <v>0</v>
      </c>
      <c r="M56" s="47">
        <f t="shared" si="10"/>
        <v>0</v>
      </c>
      <c r="N56" s="47">
        <f t="shared" si="10"/>
        <v>1606</v>
      </c>
      <c r="O56" s="47">
        <f t="shared" si="10"/>
        <v>977</v>
      </c>
      <c r="P56" s="47">
        <f t="shared" si="10"/>
        <v>2583</v>
      </c>
    </row>
    <row r="57" spans="1:16" ht="12.75">
      <c r="A57" s="12" t="s">
        <v>129</v>
      </c>
      <c r="B57" s="108">
        <f t="shared" si="8"/>
        <v>1606</v>
      </c>
      <c r="C57" s="108">
        <f t="shared" si="8"/>
        <v>977</v>
      </c>
      <c r="D57" s="106">
        <f>D49+D53</f>
        <v>2583</v>
      </c>
      <c r="E57" s="91">
        <f t="shared" si="9"/>
        <v>0</v>
      </c>
      <c r="F57" s="91">
        <f t="shared" si="9"/>
        <v>0</v>
      </c>
      <c r="G57" s="106">
        <f>G49+G53</f>
        <v>0</v>
      </c>
      <c r="H57" s="115">
        <v>0</v>
      </c>
      <c r="I57" s="115">
        <v>0</v>
      </c>
      <c r="J57" s="114">
        <f>J49+J53</f>
        <v>0</v>
      </c>
      <c r="K57" s="106">
        <f t="shared" si="10"/>
        <v>0</v>
      </c>
      <c r="L57" s="106">
        <f t="shared" si="10"/>
        <v>0</v>
      </c>
      <c r="M57" s="106">
        <f t="shared" si="10"/>
        <v>0</v>
      </c>
      <c r="N57" s="106">
        <f t="shared" si="10"/>
        <v>1606</v>
      </c>
      <c r="O57" s="106">
        <f t="shared" si="10"/>
        <v>977</v>
      </c>
      <c r="P57" s="106">
        <f t="shared" si="10"/>
        <v>2583</v>
      </c>
    </row>
    <row r="58" spans="1:16" ht="12.75">
      <c r="A58" s="128" t="s">
        <v>300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30"/>
    </row>
    <row r="59" spans="1:16" ht="12.75">
      <c r="A59" s="11" t="s">
        <v>301</v>
      </c>
      <c r="B59" s="110">
        <v>169</v>
      </c>
      <c r="C59" s="110">
        <v>0</v>
      </c>
      <c r="D59" s="110">
        <f>C59+B59</f>
        <v>169</v>
      </c>
      <c r="E59" s="100">
        <v>0</v>
      </c>
      <c r="F59" s="100">
        <v>0</v>
      </c>
      <c r="G59" s="110">
        <f>E59+F59</f>
        <v>0</v>
      </c>
      <c r="H59" s="126">
        <v>0</v>
      </c>
      <c r="I59" s="126">
        <v>0</v>
      </c>
      <c r="J59" s="126">
        <f>H59+I59</f>
        <v>0</v>
      </c>
      <c r="K59" s="110">
        <v>0</v>
      </c>
      <c r="L59" s="110">
        <v>0</v>
      </c>
      <c r="M59" s="110">
        <f>K59+L59</f>
        <v>0</v>
      </c>
      <c r="N59" s="110">
        <f>B59+E59+H59+K59</f>
        <v>169</v>
      </c>
      <c r="O59" s="110">
        <f>C59+F59+I59+L59</f>
        <v>0</v>
      </c>
      <c r="P59" s="110">
        <f>N59+O59</f>
        <v>169</v>
      </c>
    </row>
    <row r="60" spans="1:16" ht="12.75">
      <c r="A60" s="131" t="s">
        <v>297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3"/>
    </row>
    <row r="61" spans="1:16" ht="12.75">
      <c r="A61" s="73" t="s">
        <v>131</v>
      </c>
      <c r="B61" s="127">
        <f>B57+B59</f>
        <v>1775</v>
      </c>
      <c r="C61" s="127">
        <f aca="true" t="shared" si="11" ref="C61:P61">C57+C59</f>
        <v>977</v>
      </c>
      <c r="D61" s="127">
        <f t="shared" si="11"/>
        <v>2752</v>
      </c>
      <c r="E61" s="127">
        <f t="shared" si="11"/>
        <v>0</v>
      </c>
      <c r="F61" s="127">
        <f t="shared" si="11"/>
        <v>0</v>
      </c>
      <c r="G61" s="127">
        <f t="shared" si="11"/>
        <v>0</v>
      </c>
      <c r="H61" s="127">
        <f t="shared" si="11"/>
        <v>0</v>
      </c>
      <c r="I61" s="127">
        <f t="shared" si="11"/>
        <v>0</v>
      </c>
      <c r="J61" s="127">
        <f t="shared" si="11"/>
        <v>0</v>
      </c>
      <c r="K61" s="127">
        <f t="shared" si="11"/>
        <v>0</v>
      </c>
      <c r="L61" s="127">
        <f t="shared" si="11"/>
        <v>0</v>
      </c>
      <c r="M61" s="127">
        <f t="shared" si="11"/>
        <v>0</v>
      </c>
      <c r="N61" s="127">
        <f t="shared" si="11"/>
        <v>1775</v>
      </c>
      <c r="O61" s="127">
        <f t="shared" si="11"/>
        <v>977</v>
      </c>
      <c r="P61" s="127">
        <f t="shared" si="11"/>
        <v>2752</v>
      </c>
    </row>
    <row r="72" spans="1:4" ht="12.75">
      <c r="A72" s="554" t="s">
        <v>22</v>
      </c>
      <c r="B72" s="554"/>
      <c r="C72" s="554"/>
      <c r="D72" s="554"/>
    </row>
    <row r="73" spans="1:4" ht="12.75">
      <c r="A73" s="554" t="s">
        <v>23</v>
      </c>
      <c r="B73" s="554"/>
      <c r="C73" s="554"/>
      <c r="D73" s="554"/>
    </row>
    <row r="74" spans="1:4" ht="12.75">
      <c r="A74" s="7"/>
      <c r="B74" s="7"/>
      <c r="C74" s="7"/>
      <c r="D74" s="7"/>
    </row>
    <row r="76" spans="1:16" ht="12.75">
      <c r="A76" s="538" t="s">
        <v>120</v>
      </c>
      <c r="B76" s="538"/>
      <c r="C76" s="538"/>
      <c r="D76" s="538"/>
      <c r="E76" s="538"/>
      <c r="F76" s="538"/>
      <c r="G76" s="538"/>
      <c r="H76" s="538"/>
      <c r="I76" s="538"/>
      <c r="J76" s="538"/>
      <c r="K76" s="538"/>
      <c r="L76" s="538"/>
      <c r="M76" s="538"/>
      <c r="N76" s="538"/>
      <c r="O76" s="538"/>
      <c r="P76" s="538"/>
    </row>
    <row r="77" spans="5:12" ht="12.75">
      <c r="E77" s="538" t="s">
        <v>500</v>
      </c>
      <c r="F77" s="538"/>
      <c r="G77" s="538"/>
      <c r="H77" s="538"/>
      <c r="I77" s="538"/>
      <c r="J77" s="538"/>
      <c r="K77" s="538"/>
      <c r="L77" s="538"/>
    </row>
    <row r="78" ht="12.75">
      <c r="P78" s="2" t="s">
        <v>121</v>
      </c>
    </row>
    <row r="79" ht="12.75">
      <c r="P79" s="2"/>
    </row>
    <row r="80" spans="1:16" ht="12.75">
      <c r="A80" s="788" t="s">
        <v>122</v>
      </c>
      <c r="B80" s="580" t="s">
        <v>64</v>
      </c>
      <c r="C80" s="580"/>
      <c r="D80" s="580"/>
      <c r="E80" s="580" t="s">
        <v>69</v>
      </c>
      <c r="F80" s="580"/>
      <c r="G80" s="580"/>
      <c r="H80" s="580" t="s">
        <v>73</v>
      </c>
      <c r="I80" s="580"/>
      <c r="J80" s="580"/>
      <c r="K80" s="580" t="s">
        <v>79</v>
      </c>
      <c r="L80" s="580"/>
      <c r="M80" s="580"/>
      <c r="N80" s="580" t="s">
        <v>123</v>
      </c>
      <c r="O80" s="580"/>
      <c r="P80" s="580"/>
    </row>
    <row r="81" spans="1:16" ht="12.75">
      <c r="A81" s="788"/>
      <c r="B81" s="51" t="s">
        <v>124</v>
      </c>
      <c r="C81" s="51" t="s">
        <v>125</v>
      </c>
      <c r="D81" s="51" t="s">
        <v>126</v>
      </c>
      <c r="E81" s="51" t="s">
        <v>124</v>
      </c>
      <c r="F81" s="51" t="s">
        <v>125</v>
      </c>
      <c r="G81" s="51" t="s">
        <v>126</v>
      </c>
      <c r="H81" s="51" t="s">
        <v>124</v>
      </c>
      <c r="I81" s="51" t="s">
        <v>125</v>
      </c>
      <c r="J81" s="51" t="s">
        <v>126</v>
      </c>
      <c r="K81" s="51" t="s">
        <v>124</v>
      </c>
      <c r="L81" s="51" t="s">
        <v>125</v>
      </c>
      <c r="M81" s="51" t="s">
        <v>126</v>
      </c>
      <c r="N81" s="51" t="s">
        <v>124</v>
      </c>
      <c r="O81" s="51" t="s">
        <v>125</v>
      </c>
      <c r="P81" s="51" t="s">
        <v>126</v>
      </c>
    </row>
    <row r="82" spans="1:16" ht="12.75">
      <c r="A82" s="789" t="s">
        <v>299</v>
      </c>
      <c r="B82" s="790"/>
      <c r="C82" s="790"/>
      <c r="D82" s="790"/>
      <c r="E82" s="790"/>
      <c r="F82" s="790"/>
      <c r="G82" s="790"/>
      <c r="H82" s="790"/>
      <c r="I82" s="790"/>
      <c r="J82" s="790"/>
      <c r="K82" s="790"/>
      <c r="L82" s="790"/>
      <c r="M82" s="790"/>
      <c r="N82" s="790"/>
      <c r="O82" s="790"/>
      <c r="P82" s="791"/>
    </row>
    <row r="83" spans="1:16" ht="12.75">
      <c r="A83" s="1" t="s">
        <v>127</v>
      </c>
      <c r="B83" s="47">
        <v>0</v>
      </c>
      <c r="C83" s="47">
        <v>0</v>
      </c>
      <c r="D83" s="47">
        <f>B83+C83</f>
        <v>0</v>
      </c>
      <c r="E83" s="85">
        <v>0</v>
      </c>
      <c r="F83" s="85">
        <v>0</v>
      </c>
      <c r="G83" s="47">
        <f>E83+F83</f>
        <v>0</v>
      </c>
      <c r="H83" s="113">
        <v>0</v>
      </c>
      <c r="I83" s="113">
        <v>0</v>
      </c>
      <c r="J83" s="113">
        <f>H83+I83</f>
        <v>0</v>
      </c>
      <c r="K83" s="47">
        <v>0</v>
      </c>
      <c r="L83" s="47">
        <v>0</v>
      </c>
      <c r="M83" s="47">
        <f>K83+L83</f>
        <v>0</v>
      </c>
      <c r="N83" s="47">
        <f>B83+E83+H83+K83</f>
        <v>0</v>
      </c>
      <c r="O83" s="47">
        <f>C83+F83+I83+L83</f>
        <v>0</v>
      </c>
      <c r="P83" s="47">
        <f>N83+O83</f>
        <v>0</v>
      </c>
    </row>
    <row r="84" spans="1:16" ht="12.75">
      <c r="A84" s="1" t="s">
        <v>128</v>
      </c>
      <c r="B84" s="47">
        <v>0</v>
      </c>
      <c r="C84" s="47">
        <v>0</v>
      </c>
      <c r="D84" s="47">
        <f>B84+C84</f>
        <v>0</v>
      </c>
      <c r="E84" s="85">
        <v>0</v>
      </c>
      <c r="F84" s="85">
        <v>0</v>
      </c>
      <c r="G84" s="47">
        <f>E84+F84</f>
        <v>0</v>
      </c>
      <c r="H84" s="113">
        <v>0</v>
      </c>
      <c r="I84" s="113">
        <v>0</v>
      </c>
      <c r="J84" s="113">
        <f>H84+I84</f>
        <v>0</v>
      </c>
      <c r="K84" s="47">
        <v>0</v>
      </c>
      <c r="L84" s="47">
        <v>0</v>
      </c>
      <c r="M84" s="47">
        <f>K84+L84</f>
        <v>0</v>
      </c>
      <c r="N84" s="47">
        <f aca="true" t="shared" si="12" ref="N84:O89">B84+E84+H84+K84</f>
        <v>0</v>
      </c>
      <c r="O84" s="47">
        <f t="shared" si="12"/>
        <v>0</v>
      </c>
      <c r="P84" s="47">
        <f>N84+O84</f>
        <v>0</v>
      </c>
    </row>
    <row r="85" spans="1:16" ht="12.75">
      <c r="A85" s="12" t="s">
        <v>129</v>
      </c>
      <c r="B85" s="106">
        <v>0</v>
      </c>
      <c r="C85" s="106">
        <v>0</v>
      </c>
      <c r="D85" s="106">
        <f>B85+C85</f>
        <v>0</v>
      </c>
      <c r="E85" s="85">
        <v>0</v>
      </c>
      <c r="F85" s="90">
        <v>0</v>
      </c>
      <c r="G85" s="106">
        <f>E85+F85</f>
        <v>0</v>
      </c>
      <c r="H85" s="114">
        <v>0</v>
      </c>
      <c r="I85" s="114">
        <v>0</v>
      </c>
      <c r="J85" s="114">
        <f>H85+I85</f>
        <v>0</v>
      </c>
      <c r="K85" s="106">
        <v>0</v>
      </c>
      <c r="L85" s="106">
        <v>0</v>
      </c>
      <c r="M85" s="106">
        <f>K85+L85</f>
        <v>0</v>
      </c>
      <c r="N85" s="106">
        <f t="shared" si="12"/>
        <v>0</v>
      </c>
      <c r="O85" s="106">
        <f t="shared" si="12"/>
        <v>0</v>
      </c>
      <c r="P85" s="106">
        <f>N85+O85</f>
        <v>0</v>
      </c>
    </row>
    <row r="86" spans="1:16" ht="12.75">
      <c r="A86" s="128" t="s">
        <v>130</v>
      </c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30"/>
    </row>
    <row r="87" spans="1:16" ht="12.75">
      <c r="A87" s="14" t="s">
        <v>127</v>
      </c>
      <c r="B87" s="108">
        <v>380</v>
      </c>
      <c r="C87" s="108">
        <v>578</v>
      </c>
      <c r="D87" s="108">
        <f>B87+C87</f>
        <v>958</v>
      </c>
      <c r="E87" s="91">
        <v>0</v>
      </c>
      <c r="F87" s="91">
        <v>0</v>
      </c>
      <c r="G87" s="108">
        <f>E87+F87</f>
        <v>0</v>
      </c>
      <c r="H87" s="115">
        <v>0</v>
      </c>
      <c r="I87" s="115">
        <v>0</v>
      </c>
      <c r="J87" s="115">
        <f>H87+I87</f>
        <v>0</v>
      </c>
      <c r="K87" s="108">
        <v>0</v>
      </c>
      <c r="L87" s="108">
        <v>0</v>
      </c>
      <c r="M87" s="108">
        <f>K87+L87</f>
        <v>0</v>
      </c>
      <c r="N87" s="108">
        <f t="shared" si="12"/>
        <v>380</v>
      </c>
      <c r="O87" s="108">
        <f t="shared" si="12"/>
        <v>578</v>
      </c>
      <c r="P87" s="108">
        <f>N87+O87</f>
        <v>958</v>
      </c>
    </row>
    <row r="88" spans="1:16" ht="12.75">
      <c r="A88" s="1" t="s">
        <v>128</v>
      </c>
      <c r="B88" s="47">
        <v>380</v>
      </c>
      <c r="C88" s="47">
        <v>578</v>
      </c>
      <c r="D88" s="47">
        <f>B88+C88</f>
        <v>958</v>
      </c>
      <c r="E88" s="91">
        <v>0</v>
      </c>
      <c r="F88" s="85">
        <v>0</v>
      </c>
      <c r="G88" s="47">
        <f>E88+F88</f>
        <v>0</v>
      </c>
      <c r="H88" s="115">
        <v>0</v>
      </c>
      <c r="I88" s="115">
        <v>0</v>
      </c>
      <c r="J88" s="113">
        <f>H88+I88</f>
        <v>0</v>
      </c>
      <c r="K88" s="47">
        <v>0</v>
      </c>
      <c r="L88" s="47">
        <v>0</v>
      </c>
      <c r="M88" s="47">
        <f>K88+L88</f>
        <v>0</v>
      </c>
      <c r="N88" s="47">
        <f t="shared" si="12"/>
        <v>380</v>
      </c>
      <c r="O88" s="47">
        <f t="shared" si="12"/>
        <v>578</v>
      </c>
      <c r="P88" s="47">
        <f>N88+O88</f>
        <v>958</v>
      </c>
    </row>
    <row r="89" spans="1:16" ht="12.75">
      <c r="A89" s="12" t="s">
        <v>129</v>
      </c>
      <c r="B89" s="106">
        <v>380</v>
      </c>
      <c r="C89" s="106">
        <v>578</v>
      </c>
      <c r="D89" s="106">
        <f>B89+C89</f>
        <v>958</v>
      </c>
      <c r="E89" s="91">
        <v>0</v>
      </c>
      <c r="F89" s="90">
        <v>0</v>
      </c>
      <c r="G89" s="106">
        <f>E89+F89</f>
        <v>0</v>
      </c>
      <c r="H89" s="115">
        <v>0</v>
      </c>
      <c r="I89" s="115">
        <v>0</v>
      </c>
      <c r="J89" s="114">
        <f>H89+I89</f>
        <v>0</v>
      </c>
      <c r="K89" s="106">
        <v>0</v>
      </c>
      <c r="L89" s="106">
        <v>0</v>
      </c>
      <c r="M89" s="106">
        <f>K89+L89</f>
        <v>0</v>
      </c>
      <c r="N89" s="106">
        <f t="shared" si="12"/>
        <v>380</v>
      </c>
      <c r="O89" s="106">
        <f t="shared" si="12"/>
        <v>578</v>
      </c>
      <c r="P89" s="106">
        <f>N89+O89</f>
        <v>958</v>
      </c>
    </row>
    <row r="90" spans="1:16" ht="12.75">
      <c r="A90" s="128" t="s">
        <v>132</v>
      </c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30"/>
    </row>
    <row r="91" spans="1:16" ht="12.75">
      <c r="A91" s="14" t="s">
        <v>127</v>
      </c>
      <c r="B91" s="108">
        <f aca="true" t="shared" si="13" ref="B91:C93">B83+B87</f>
        <v>380</v>
      </c>
      <c r="C91" s="108">
        <f t="shared" si="13"/>
        <v>578</v>
      </c>
      <c r="D91" s="108">
        <f>D83+D87</f>
        <v>958</v>
      </c>
      <c r="E91" s="91">
        <f aca="true" t="shared" si="14" ref="E91:F93">E83+E87</f>
        <v>0</v>
      </c>
      <c r="F91" s="91">
        <f t="shared" si="14"/>
        <v>0</v>
      </c>
      <c r="G91" s="108">
        <f>G83+G87</f>
        <v>0</v>
      </c>
      <c r="H91" s="115">
        <v>0</v>
      </c>
      <c r="I91" s="115">
        <v>0</v>
      </c>
      <c r="J91" s="115">
        <f>J83+J87</f>
        <v>0</v>
      </c>
      <c r="K91" s="108">
        <f aca="true" t="shared" si="15" ref="K91:P93">K83+K87</f>
        <v>0</v>
      </c>
      <c r="L91" s="108">
        <f t="shared" si="15"/>
        <v>0</v>
      </c>
      <c r="M91" s="108">
        <f t="shared" si="15"/>
        <v>0</v>
      </c>
      <c r="N91" s="108">
        <f t="shared" si="15"/>
        <v>380</v>
      </c>
      <c r="O91" s="108">
        <f t="shared" si="15"/>
        <v>578</v>
      </c>
      <c r="P91" s="108">
        <f t="shared" si="15"/>
        <v>958</v>
      </c>
    </row>
    <row r="92" spans="1:16" ht="12.75">
      <c r="A92" s="1" t="s">
        <v>128</v>
      </c>
      <c r="B92" s="108">
        <f t="shared" si="13"/>
        <v>380</v>
      </c>
      <c r="C92" s="108">
        <f t="shared" si="13"/>
        <v>578</v>
      </c>
      <c r="D92" s="47">
        <f>D84+D88</f>
        <v>958</v>
      </c>
      <c r="E92" s="91">
        <f t="shared" si="14"/>
        <v>0</v>
      </c>
      <c r="F92" s="91">
        <f t="shared" si="14"/>
        <v>0</v>
      </c>
      <c r="G92" s="47">
        <f>G84+G88</f>
        <v>0</v>
      </c>
      <c r="H92" s="115">
        <v>0</v>
      </c>
      <c r="I92" s="115">
        <v>0</v>
      </c>
      <c r="J92" s="113">
        <f>J84+J88</f>
        <v>0</v>
      </c>
      <c r="K92" s="47">
        <f t="shared" si="15"/>
        <v>0</v>
      </c>
      <c r="L92" s="47">
        <f t="shared" si="15"/>
        <v>0</v>
      </c>
      <c r="M92" s="47">
        <f t="shared" si="15"/>
        <v>0</v>
      </c>
      <c r="N92" s="47">
        <f t="shared" si="15"/>
        <v>380</v>
      </c>
      <c r="O92" s="47">
        <f t="shared" si="15"/>
        <v>578</v>
      </c>
      <c r="P92" s="47">
        <f t="shared" si="15"/>
        <v>958</v>
      </c>
    </row>
    <row r="93" spans="1:16" ht="12.75">
      <c r="A93" s="12" t="s">
        <v>129</v>
      </c>
      <c r="B93" s="108">
        <f t="shared" si="13"/>
        <v>380</v>
      </c>
      <c r="C93" s="108">
        <f t="shared" si="13"/>
        <v>578</v>
      </c>
      <c r="D93" s="106">
        <f>D85+D89</f>
        <v>958</v>
      </c>
      <c r="E93" s="91">
        <f t="shared" si="14"/>
        <v>0</v>
      </c>
      <c r="F93" s="91">
        <f t="shared" si="14"/>
        <v>0</v>
      </c>
      <c r="G93" s="106">
        <f>G85+G89</f>
        <v>0</v>
      </c>
      <c r="H93" s="115">
        <v>0</v>
      </c>
      <c r="I93" s="115">
        <v>0</v>
      </c>
      <c r="J93" s="114">
        <f>J85+J89</f>
        <v>0</v>
      </c>
      <c r="K93" s="106">
        <f t="shared" si="15"/>
        <v>0</v>
      </c>
      <c r="L93" s="106">
        <f t="shared" si="15"/>
        <v>0</v>
      </c>
      <c r="M93" s="106">
        <f t="shared" si="15"/>
        <v>0</v>
      </c>
      <c r="N93" s="106">
        <f t="shared" si="15"/>
        <v>380</v>
      </c>
      <c r="O93" s="106">
        <f t="shared" si="15"/>
        <v>578</v>
      </c>
      <c r="P93" s="106">
        <f t="shared" si="15"/>
        <v>958</v>
      </c>
    </row>
    <row r="94" spans="1:16" ht="12.75">
      <c r="A94" s="128" t="s">
        <v>300</v>
      </c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30"/>
    </row>
    <row r="95" spans="1:16" ht="12.75">
      <c r="A95" s="11" t="s">
        <v>301</v>
      </c>
      <c r="B95" s="110">
        <v>0</v>
      </c>
      <c r="C95" s="110">
        <v>0</v>
      </c>
      <c r="D95" s="110">
        <f>C95+B95</f>
        <v>0</v>
      </c>
      <c r="E95" s="100">
        <v>0</v>
      </c>
      <c r="F95" s="100">
        <v>0</v>
      </c>
      <c r="G95" s="110">
        <f>E95+F95</f>
        <v>0</v>
      </c>
      <c r="H95" s="126">
        <v>0</v>
      </c>
      <c r="I95" s="126">
        <v>0</v>
      </c>
      <c r="J95" s="126">
        <f>H95+I95</f>
        <v>0</v>
      </c>
      <c r="K95" s="110">
        <v>0</v>
      </c>
      <c r="L95" s="110">
        <v>0</v>
      </c>
      <c r="M95" s="110">
        <f>K95+L95</f>
        <v>0</v>
      </c>
      <c r="N95" s="110">
        <f>B95+E95+H95+K95</f>
        <v>0</v>
      </c>
      <c r="O95" s="110">
        <f>C95+F95+I95+L95</f>
        <v>0</v>
      </c>
      <c r="P95" s="110">
        <f>N95+O95</f>
        <v>0</v>
      </c>
    </row>
    <row r="96" spans="1:16" ht="12.75">
      <c r="A96" s="131" t="s">
        <v>297</v>
      </c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3"/>
    </row>
    <row r="97" spans="1:16" ht="12.75">
      <c r="A97" s="73" t="s">
        <v>131</v>
      </c>
      <c r="B97" s="127">
        <f>B93+B95</f>
        <v>380</v>
      </c>
      <c r="C97" s="127">
        <f aca="true" t="shared" si="16" ref="C97:P97">C93+C95</f>
        <v>578</v>
      </c>
      <c r="D97" s="127">
        <f t="shared" si="16"/>
        <v>958</v>
      </c>
      <c r="E97" s="127">
        <f t="shared" si="16"/>
        <v>0</v>
      </c>
      <c r="F97" s="127">
        <f t="shared" si="16"/>
        <v>0</v>
      </c>
      <c r="G97" s="127">
        <f t="shared" si="16"/>
        <v>0</v>
      </c>
      <c r="H97" s="127">
        <f t="shared" si="16"/>
        <v>0</v>
      </c>
      <c r="I97" s="127">
        <f t="shared" si="16"/>
        <v>0</v>
      </c>
      <c r="J97" s="127">
        <f t="shared" si="16"/>
        <v>0</v>
      </c>
      <c r="K97" s="127">
        <f t="shared" si="16"/>
        <v>0</v>
      </c>
      <c r="L97" s="127">
        <f t="shared" si="16"/>
        <v>0</v>
      </c>
      <c r="M97" s="127">
        <f t="shared" si="16"/>
        <v>0</v>
      </c>
      <c r="N97" s="127">
        <f t="shared" si="16"/>
        <v>380</v>
      </c>
      <c r="O97" s="127">
        <f t="shared" si="16"/>
        <v>578</v>
      </c>
      <c r="P97" s="127">
        <f t="shared" si="16"/>
        <v>958</v>
      </c>
    </row>
  </sheetData>
  <sheetProtection/>
  <mergeCells count="33">
    <mergeCell ref="N80:P80"/>
    <mergeCell ref="A82:P82"/>
    <mergeCell ref="A46:P46"/>
    <mergeCell ref="A72:D72"/>
    <mergeCell ref="A73:D73"/>
    <mergeCell ref="A76:P76"/>
    <mergeCell ref="E77:L77"/>
    <mergeCell ref="A80:A81"/>
    <mergeCell ref="B80:D80"/>
    <mergeCell ref="E80:G80"/>
    <mergeCell ref="H80:J80"/>
    <mergeCell ref="K80:M80"/>
    <mergeCell ref="A44:A45"/>
    <mergeCell ref="B44:D44"/>
    <mergeCell ref="E44:G44"/>
    <mergeCell ref="H44:J44"/>
    <mergeCell ref="K44:M44"/>
    <mergeCell ref="N44:P44"/>
    <mergeCell ref="A11:P11"/>
    <mergeCell ref="H9:J9"/>
    <mergeCell ref="A36:D36"/>
    <mergeCell ref="A37:D37"/>
    <mergeCell ref="A40:P40"/>
    <mergeCell ref="E41:L41"/>
    <mergeCell ref="A1:D1"/>
    <mergeCell ref="A2:D2"/>
    <mergeCell ref="N9:P9"/>
    <mergeCell ref="A9:A10"/>
    <mergeCell ref="A5:P5"/>
    <mergeCell ref="E6:L6"/>
    <mergeCell ref="B9:D9"/>
    <mergeCell ref="E9:G9"/>
    <mergeCell ref="K9:M9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pane xSplit="2" ySplit="6" topLeftCell="C3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45" sqref="E45"/>
    </sheetView>
  </sheetViews>
  <sheetFormatPr defaultColWidth="9.140625" defaultRowHeight="12.75"/>
  <cols>
    <col min="1" max="1" width="4.7109375" style="0" customWidth="1"/>
    <col min="2" max="2" width="18.28125" style="0" customWidth="1"/>
    <col min="3" max="3" width="9.57421875" style="0" customWidth="1"/>
    <col min="4" max="11" width="6.00390625" style="0" customWidth="1"/>
    <col min="12" max="12" width="6.421875" style="0" customWidth="1"/>
  </cols>
  <sheetData>
    <row r="1" spans="1:5" ht="12.75">
      <c r="A1" s="554" t="s">
        <v>22</v>
      </c>
      <c r="B1" s="554"/>
      <c r="C1" s="554"/>
      <c r="D1" s="554"/>
      <c r="E1" s="554"/>
    </row>
    <row r="2" spans="1:5" ht="12.75">
      <c r="A2" s="554" t="s">
        <v>23</v>
      </c>
      <c r="B2" s="554"/>
      <c r="C2" s="554"/>
      <c r="D2" s="554"/>
      <c r="E2" s="554"/>
    </row>
    <row r="3" spans="1:12" ht="12.75">
      <c r="A3" s="538" t="s">
        <v>480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</row>
    <row r="4" spans="9:12" ht="12.75">
      <c r="I4" s="3"/>
      <c r="K4" s="808" t="s">
        <v>196</v>
      </c>
      <c r="L4" s="808"/>
    </row>
    <row r="5" spans="1:12" ht="13.5" customHeight="1">
      <c r="A5" s="539" t="s">
        <v>195</v>
      </c>
      <c r="B5" s="806" t="s">
        <v>387</v>
      </c>
      <c r="C5" s="539" t="s">
        <v>393</v>
      </c>
      <c r="D5" s="535" t="s">
        <v>197</v>
      </c>
      <c r="E5" s="536"/>
      <c r="F5" s="536"/>
      <c r="G5" s="536"/>
      <c r="H5" s="536"/>
      <c r="I5" s="536"/>
      <c r="J5" s="536"/>
      <c r="K5" s="536"/>
      <c r="L5" s="537"/>
    </row>
    <row r="6" spans="1:12" ht="13.5" customHeight="1">
      <c r="A6" s="540"/>
      <c r="B6" s="807"/>
      <c r="C6" s="570"/>
      <c r="D6" s="227" t="s">
        <v>385</v>
      </c>
      <c r="E6" s="227" t="s">
        <v>198</v>
      </c>
      <c r="F6" s="227" t="s">
        <v>199</v>
      </c>
      <c r="G6" s="227" t="s">
        <v>200</v>
      </c>
      <c r="H6" s="227" t="s">
        <v>201</v>
      </c>
      <c r="I6" s="227" t="s">
        <v>202</v>
      </c>
      <c r="J6" s="227" t="s">
        <v>203</v>
      </c>
      <c r="K6" s="227" t="s">
        <v>204</v>
      </c>
      <c r="L6" s="230" t="s">
        <v>4</v>
      </c>
    </row>
    <row r="7" spans="1:12" s="63" customFormat="1" ht="13.5" customHeight="1">
      <c r="A7" s="794">
        <v>1</v>
      </c>
      <c r="B7" s="795" t="s">
        <v>205</v>
      </c>
      <c r="C7" s="1" t="s">
        <v>403</v>
      </c>
      <c r="D7" s="99">
        <v>3</v>
      </c>
      <c r="E7" s="99">
        <v>8</v>
      </c>
      <c r="F7" s="99">
        <v>0</v>
      </c>
      <c r="G7" s="99">
        <v>2</v>
      </c>
      <c r="H7" s="99">
        <v>0</v>
      </c>
      <c r="I7" s="99">
        <v>1</v>
      </c>
      <c r="J7" s="99">
        <v>0</v>
      </c>
      <c r="K7" s="99">
        <v>0</v>
      </c>
      <c r="L7" s="360">
        <f aca="true" t="shared" si="0" ref="L7:L20">SUM(D7:K7)</f>
        <v>14</v>
      </c>
    </row>
    <row r="8" spans="1:12" s="63" customFormat="1" ht="13.5" customHeight="1">
      <c r="A8" s="794"/>
      <c r="B8" s="795"/>
      <c r="C8" s="17" t="s">
        <v>386</v>
      </c>
      <c r="D8" s="99">
        <v>0</v>
      </c>
      <c r="E8" s="99">
        <v>2</v>
      </c>
      <c r="F8" s="99">
        <v>1</v>
      </c>
      <c r="G8" s="99">
        <v>5</v>
      </c>
      <c r="H8" s="99">
        <v>0</v>
      </c>
      <c r="I8" s="99">
        <v>2</v>
      </c>
      <c r="J8" s="99">
        <v>0</v>
      </c>
      <c r="K8" s="99">
        <v>0</v>
      </c>
      <c r="L8" s="360">
        <f t="shared" si="0"/>
        <v>10</v>
      </c>
    </row>
    <row r="9" spans="1:12" ht="12.75" customHeight="1">
      <c r="A9" s="794">
        <v>2</v>
      </c>
      <c r="B9" s="795" t="s">
        <v>11</v>
      </c>
      <c r="C9" s="1" t="s">
        <v>403</v>
      </c>
      <c r="D9" s="99">
        <v>0</v>
      </c>
      <c r="E9" s="99">
        <v>2</v>
      </c>
      <c r="F9" s="99">
        <v>0</v>
      </c>
      <c r="G9" s="99">
        <v>22</v>
      </c>
      <c r="H9" s="99">
        <v>0</v>
      </c>
      <c r="I9" s="99">
        <v>0</v>
      </c>
      <c r="J9" s="99">
        <v>0</v>
      </c>
      <c r="K9" s="99">
        <v>0</v>
      </c>
      <c r="L9" s="360">
        <f t="shared" si="0"/>
        <v>24</v>
      </c>
    </row>
    <row r="10" spans="1:12" ht="12.75" customHeight="1">
      <c r="A10" s="794"/>
      <c r="B10" s="795"/>
      <c r="C10" s="17" t="s">
        <v>386</v>
      </c>
      <c r="D10" s="99">
        <v>0</v>
      </c>
      <c r="E10" s="99">
        <v>0</v>
      </c>
      <c r="F10" s="99">
        <v>0</v>
      </c>
      <c r="G10" s="99">
        <v>9</v>
      </c>
      <c r="H10" s="99">
        <v>0</v>
      </c>
      <c r="I10" s="99">
        <v>31</v>
      </c>
      <c r="J10" s="99">
        <v>0</v>
      </c>
      <c r="K10" s="99">
        <v>10</v>
      </c>
      <c r="L10" s="360">
        <f t="shared" si="0"/>
        <v>50</v>
      </c>
    </row>
    <row r="11" spans="1:12" ht="12.75" customHeight="1">
      <c r="A11" s="794">
        <v>3</v>
      </c>
      <c r="B11" s="795" t="s">
        <v>12</v>
      </c>
      <c r="C11" s="1" t="s">
        <v>403</v>
      </c>
      <c r="D11" s="99">
        <v>0</v>
      </c>
      <c r="E11" s="99">
        <v>2</v>
      </c>
      <c r="F11" s="99">
        <v>0</v>
      </c>
      <c r="G11" s="99">
        <v>16</v>
      </c>
      <c r="H11" s="99">
        <v>0</v>
      </c>
      <c r="I11" s="99">
        <v>1</v>
      </c>
      <c r="J11" s="99">
        <v>0</v>
      </c>
      <c r="K11" s="99">
        <v>0</v>
      </c>
      <c r="L11" s="360">
        <f t="shared" si="0"/>
        <v>19</v>
      </c>
    </row>
    <row r="12" spans="1:12" ht="12.75" customHeight="1">
      <c r="A12" s="794"/>
      <c r="B12" s="795"/>
      <c r="C12" s="17" t="s">
        <v>386</v>
      </c>
      <c r="D12" s="99">
        <v>0</v>
      </c>
      <c r="E12" s="99">
        <v>0</v>
      </c>
      <c r="F12" s="99">
        <v>0</v>
      </c>
      <c r="G12" s="99">
        <v>4</v>
      </c>
      <c r="H12" s="99">
        <v>0</v>
      </c>
      <c r="I12" s="99">
        <v>15</v>
      </c>
      <c r="J12" s="99">
        <v>1</v>
      </c>
      <c r="K12" s="99">
        <v>19</v>
      </c>
      <c r="L12" s="360">
        <f t="shared" si="0"/>
        <v>39</v>
      </c>
    </row>
    <row r="13" spans="1:12" ht="12.75" customHeight="1">
      <c r="A13" s="794">
        <v>4</v>
      </c>
      <c r="B13" s="795" t="s">
        <v>13</v>
      </c>
      <c r="C13" s="1" t="s">
        <v>403</v>
      </c>
      <c r="D13" s="99">
        <v>0</v>
      </c>
      <c r="E13" s="99">
        <v>2</v>
      </c>
      <c r="F13" s="99">
        <v>0</v>
      </c>
      <c r="G13" s="99">
        <v>26</v>
      </c>
      <c r="H13" s="99">
        <v>0</v>
      </c>
      <c r="I13" s="99">
        <v>3</v>
      </c>
      <c r="J13" s="99">
        <v>0</v>
      </c>
      <c r="K13" s="99">
        <v>0</v>
      </c>
      <c r="L13" s="360">
        <f t="shared" si="0"/>
        <v>31</v>
      </c>
    </row>
    <row r="14" spans="1:12" ht="12.75" customHeight="1">
      <c r="A14" s="794"/>
      <c r="B14" s="795"/>
      <c r="C14" s="17" t="s">
        <v>386</v>
      </c>
      <c r="D14" s="99">
        <v>0</v>
      </c>
      <c r="E14" s="99">
        <v>0</v>
      </c>
      <c r="F14" s="99">
        <v>0</v>
      </c>
      <c r="G14" s="99">
        <v>7</v>
      </c>
      <c r="H14" s="99">
        <v>0</v>
      </c>
      <c r="I14" s="99">
        <v>20</v>
      </c>
      <c r="J14" s="99">
        <v>0</v>
      </c>
      <c r="K14" s="99">
        <v>17</v>
      </c>
      <c r="L14" s="360">
        <f t="shared" si="0"/>
        <v>44</v>
      </c>
    </row>
    <row r="15" spans="1:12" ht="12.75" customHeight="1">
      <c r="A15" s="794">
        <v>5</v>
      </c>
      <c r="B15" s="795" t="s">
        <v>384</v>
      </c>
      <c r="C15" s="1" t="s">
        <v>403</v>
      </c>
      <c r="D15" s="99">
        <v>0</v>
      </c>
      <c r="E15" s="99">
        <v>0</v>
      </c>
      <c r="F15" s="99">
        <v>0</v>
      </c>
      <c r="G15" s="99">
        <v>5</v>
      </c>
      <c r="H15" s="99">
        <v>0</v>
      </c>
      <c r="I15" s="99">
        <v>0</v>
      </c>
      <c r="J15" s="99">
        <v>0</v>
      </c>
      <c r="K15" s="99">
        <v>0</v>
      </c>
      <c r="L15" s="360">
        <f t="shared" si="0"/>
        <v>5</v>
      </c>
    </row>
    <row r="16" spans="1:12" ht="12.75" customHeight="1">
      <c r="A16" s="794"/>
      <c r="B16" s="795"/>
      <c r="C16" s="17" t="s">
        <v>386</v>
      </c>
      <c r="D16" s="99">
        <v>0</v>
      </c>
      <c r="E16" s="99">
        <v>1</v>
      </c>
      <c r="F16" s="99">
        <v>0</v>
      </c>
      <c r="G16" s="99">
        <v>6</v>
      </c>
      <c r="H16" s="99">
        <v>1</v>
      </c>
      <c r="I16" s="99">
        <v>15</v>
      </c>
      <c r="J16" s="99">
        <v>0</v>
      </c>
      <c r="K16" s="99">
        <v>6</v>
      </c>
      <c r="L16" s="360">
        <f t="shared" si="0"/>
        <v>29</v>
      </c>
    </row>
    <row r="17" spans="1:12" ht="12.75" customHeight="1">
      <c r="A17" s="800" t="s">
        <v>388</v>
      </c>
      <c r="B17" s="801"/>
      <c r="C17" s="525" t="s">
        <v>403</v>
      </c>
      <c r="D17" s="526">
        <f aca="true" t="shared" si="1" ref="D17:K18">D7+D9+D11+D13+D15</f>
        <v>3</v>
      </c>
      <c r="E17" s="526">
        <f t="shared" si="1"/>
        <v>14</v>
      </c>
      <c r="F17" s="526">
        <f t="shared" si="1"/>
        <v>0</v>
      </c>
      <c r="G17" s="526">
        <f t="shared" si="1"/>
        <v>71</v>
      </c>
      <c r="H17" s="526">
        <f t="shared" si="1"/>
        <v>0</v>
      </c>
      <c r="I17" s="526">
        <f t="shared" si="1"/>
        <v>5</v>
      </c>
      <c r="J17" s="526">
        <f t="shared" si="1"/>
        <v>0</v>
      </c>
      <c r="K17" s="526">
        <f t="shared" si="1"/>
        <v>0</v>
      </c>
      <c r="L17" s="523">
        <f t="shared" si="0"/>
        <v>93</v>
      </c>
    </row>
    <row r="18" spans="1:12" ht="12.75" customHeight="1">
      <c r="A18" s="802" t="s">
        <v>482</v>
      </c>
      <c r="B18" s="803"/>
      <c r="C18" s="525" t="s">
        <v>386</v>
      </c>
      <c r="D18" s="526">
        <f t="shared" si="1"/>
        <v>0</v>
      </c>
      <c r="E18" s="526">
        <f t="shared" si="1"/>
        <v>3</v>
      </c>
      <c r="F18" s="526">
        <f t="shared" si="1"/>
        <v>1</v>
      </c>
      <c r="G18" s="526">
        <f t="shared" si="1"/>
        <v>31</v>
      </c>
      <c r="H18" s="526">
        <f t="shared" si="1"/>
        <v>1</v>
      </c>
      <c r="I18" s="526">
        <f t="shared" si="1"/>
        <v>83</v>
      </c>
      <c r="J18" s="526">
        <f t="shared" si="1"/>
        <v>1</v>
      </c>
      <c r="K18" s="526">
        <f t="shared" si="1"/>
        <v>52</v>
      </c>
      <c r="L18" s="523">
        <f t="shared" si="0"/>
        <v>172</v>
      </c>
    </row>
    <row r="19" spans="1:12" ht="12.75" customHeight="1">
      <c r="A19" s="792" t="s">
        <v>389</v>
      </c>
      <c r="B19" s="793"/>
      <c r="C19" s="1" t="s">
        <v>403</v>
      </c>
      <c r="D19" s="99">
        <v>0</v>
      </c>
      <c r="E19" s="99">
        <v>1</v>
      </c>
      <c r="F19" s="99">
        <v>0</v>
      </c>
      <c r="G19" s="99">
        <v>6</v>
      </c>
      <c r="H19" s="99">
        <v>0</v>
      </c>
      <c r="I19" s="99">
        <v>0</v>
      </c>
      <c r="J19" s="99">
        <v>0</v>
      </c>
      <c r="K19" s="99">
        <v>0</v>
      </c>
      <c r="L19" s="360">
        <f t="shared" si="0"/>
        <v>7</v>
      </c>
    </row>
    <row r="20" spans="1:12" ht="12.75" customHeight="1">
      <c r="A20" s="804" t="s">
        <v>481</v>
      </c>
      <c r="B20" s="805"/>
      <c r="C20" s="17" t="s">
        <v>386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1</v>
      </c>
      <c r="J20" s="99">
        <v>1</v>
      </c>
      <c r="K20" s="99">
        <v>0</v>
      </c>
      <c r="L20" s="360">
        <f t="shared" si="0"/>
        <v>2</v>
      </c>
    </row>
    <row r="21" spans="1:12" ht="13.5" customHeight="1">
      <c r="A21" s="249" t="s">
        <v>195</v>
      </c>
      <c r="B21" s="249" t="s">
        <v>390</v>
      </c>
      <c r="C21" s="233"/>
      <c r="D21" s="234"/>
      <c r="E21" s="234"/>
      <c r="F21" s="234"/>
      <c r="G21" s="234"/>
      <c r="H21" s="234"/>
      <c r="I21" s="234"/>
      <c r="J21" s="234"/>
      <c r="K21" s="234"/>
      <c r="L21" s="235"/>
    </row>
    <row r="22" spans="1:12" ht="12.75" customHeight="1">
      <c r="A22" s="794">
        <v>1</v>
      </c>
      <c r="B22" s="795" t="s">
        <v>205</v>
      </c>
      <c r="C22" s="1" t="s">
        <v>403</v>
      </c>
      <c r="D22" s="99">
        <v>1</v>
      </c>
      <c r="E22" s="99">
        <v>5</v>
      </c>
      <c r="F22" s="99">
        <v>0</v>
      </c>
      <c r="G22" s="99">
        <v>4</v>
      </c>
      <c r="H22" s="99">
        <v>0</v>
      </c>
      <c r="I22" s="99">
        <v>0</v>
      </c>
      <c r="J22" s="99">
        <v>0</v>
      </c>
      <c r="K22" s="99">
        <v>0</v>
      </c>
      <c r="L22" s="342">
        <f aca="true" t="shared" si="2" ref="L22:L27">SUM(D22:K22)</f>
        <v>10</v>
      </c>
    </row>
    <row r="23" spans="1:12" ht="12.75" customHeight="1">
      <c r="A23" s="794"/>
      <c r="B23" s="795"/>
      <c r="C23" s="17" t="s">
        <v>386</v>
      </c>
      <c r="D23" s="99">
        <v>0</v>
      </c>
      <c r="E23" s="99">
        <v>2</v>
      </c>
      <c r="F23" s="99">
        <v>0</v>
      </c>
      <c r="G23" s="99">
        <v>4</v>
      </c>
      <c r="H23" s="99">
        <v>0</v>
      </c>
      <c r="I23" s="99">
        <v>1</v>
      </c>
      <c r="J23" s="99">
        <v>0</v>
      </c>
      <c r="K23" s="99">
        <v>0</v>
      </c>
      <c r="L23" s="342">
        <f t="shared" si="2"/>
        <v>7</v>
      </c>
    </row>
    <row r="24" spans="1:12" ht="12.75" customHeight="1">
      <c r="A24" s="794">
        <v>2</v>
      </c>
      <c r="B24" s="795" t="s">
        <v>170</v>
      </c>
      <c r="C24" s="1" t="s">
        <v>403</v>
      </c>
      <c r="D24" s="99">
        <v>0</v>
      </c>
      <c r="E24" s="99">
        <v>3</v>
      </c>
      <c r="F24" s="99">
        <v>0</v>
      </c>
      <c r="G24" s="99">
        <v>14</v>
      </c>
      <c r="H24" s="99">
        <v>0</v>
      </c>
      <c r="I24" s="99">
        <v>0</v>
      </c>
      <c r="J24" s="99">
        <v>0</v>
      </c>
      <c r="K24" s="99">
        <v>0</v>
      </c>
      <c r="L24" s="342">
        <f t="shared" si="2"/>
        <v>17</v>
      </c>
    </row>
    <row r="25" spans="1:12" ht="12.75" customHeight="1">
      <c r="A25" s="794"/>
      <c r="B25" s="795"/>
      <c r="C25" s="17" t="s">
        <v>386</v>
      </c>
      <c r="D25" s="99">
        <v>0</v>
      </c>
      <c r="E25" s="99">
        <v>0</v>
      </c>
      <c r="F25" s="99">
        <v>0</v>
      </c>
      <c r="G25" s="99">
        <v>14</v>
      </c>
      <c r="H25" s="99">
        <v>0</v>
      </c>
      <c r="I25" s="99">
        <v>34</v>
      </c>
      <c r="J25" s="99">
        <v>0</v>
      </c>
      <c r="K25" s="99">
        <v>4</v>
      </c>
      <c r="L25" s="342">
        <f t="shared" si="2"/>
        <v>52</v>
      </c>
    </row>
    <row r="26" spans="1:12" ht="12.75" customHeight="1">
      <c r="A26" s="794">
        <v>3</v>
      </c>
      <c r="B26" s="795" t="s">
        <v>169</v>
      </c>
      <c r="C26" s="1" t="s">
        <v>403</v>
      </c>
      <c r="D26" s="99">
        <v>0</v>
      </c>
      <c r="E26" s="99">
        <v>5</v>
      </c>
      <c r="F26" s="99">
        <v>0</v>
      </c>
      <c r="G26" s="99">
        <v>32</v>
      </c>
      <c r="H26" s="99">
        <v>0</v>
      </c>
      <c r="I26" s="99">
        <v>6</v>
      </c>
      <c r="J26" s="99">
        <v>0</v>
      </c>
      <c r="K26" s="99"/>
      <c r="L26" s="342">
        <f t="shared" si="2"/>
        <v>43</v>
      </c>
    </row>
    <row r="27" spans="1:12" ht="12.75" customHeight="1">
      <c r="A27" s="794"/>
      <c r="B27" s="795"/>
      <c r="C27" s="17" t="s">
        <v>386</v>
      </c>
      <c r="D27" s="99">
        <v>0</v>
      </c>
      <c r="E27" s="99">
        <v>0</v>
      </c>
      <c r="F27" s="99">
        <v>0</v>
      </c>
      <c r="G27" s="99">
        <v>8</v>
      </c>
      <c r="H27" s="99">
        <v>0</v>
      </c>
      <c r="I27" s="99">
        <v>0</v>
      </c>
      <c r="J27" s="99">
        <v>1</v>
      </c>
      <c r="K27" s="99">
        <v>5</v>
      </c>
      <c r="L27" s="342">
        <f t="shared" si="2"/>
        <v>14</v>
      </c>
    </row>
    <row r="28" spans="1:12" ht="12.75" customHeight="1">
      <c r="A28" s="800" t="s">
        <v>388</v>
      </c>
      <c r="B28" s="801"/>
      <c r="C28" s="525" t="s">
        <v>403</v>
      </c>
      <c r="D28" s="526">
        <f>D22+D24+D26</f>
        <v>1</v>
      </c>
      <c r="E28" s="526">
        <f aca="true" t="shared" si="3" ref="E28:K29">E22+E24+E26</f>
        <v>13</v>
      </c>
      <c r="F28" s="526">
        <f t="shared" si="3"/>
        <v>0</v>
      </c>
      <c r="G28" s="526">
        <f t="shared" si="3"/>
        <v>50</v>
      </c>
      <c r="H28" s="526">
        <f t="shared" si="3"/>
        <v>0</v>
      </c>
      <c r="I28" s="526">
        <f t="shared" si="3"/>
        <v>6</v>
      </c>
      <c r="J28" s="526">
        <f t="shared" si="3"/>
        <v>0</v>
      </c>
      <c r="K28" s="526">
        <f t="shared" si="3"/>
        <v>0</v>
      </c>
      <c r="L28" s="523">
        <f>SUM(D28:K28)</f>
        <v>70</v>
      </c>
    </row>
    <row r="29" spans="1:12" ht="12.75" customHeight="1">
      <c r="A29" s="802" t="s">
        <v>482</v>
      </c>
      <c r="B29" s="803"/>
      <c r="C29" s="525" t="s">
        <v>386</v>
      </c>
      <c r="D29" s="526">
        <f>D23+D25+D27</f>
        <v>0</v>
      </c>
      <c r="E29" s="526">
        <f t="shared" si="3"/>
        <v>2</v>
      </c>
      <c r="F29" s="526">
        <f t="shared" si="3"/>
        <v>0</v>
      </c>
      <c r="G29" s="526">
        <f t="shared" si="3"/>
        <v>26</v>
      </c>
      <c r="H29" s="526">
        <f t="shared" si="3"/>
        <v>0</v>
      </c>
      <c r="I29" s="526">
        <f t="shared" si="3"/>
        <v>35</v>
      </c>
      <c r="J29" s="526">
        <f t="shared" si="3"/>
        <v>1</v>
      </c>
      <c r="K29" s="526">
        <f t="shared" si="3"/>
        <v>9</v>
      </c>
      <c r="L29" s="523">
        <f>SUM(D29:K29)</f>
        <v>73</v>
      </c>
    </row>
    <row r="30" spans="1:12" ht="12.75" customHeight="1">
      <c r="A30" s="792" t="s">
        <v>389</v>
      </c>
      <c r="B30" s="793"/>
      <c r="C30" s="1" t="s">
        <v>403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232">
        <f>SUM(D30:K30)</f>
        <v>0</v>
      </c>
    </row>
    <row r="31" spans="1:12" ht="12.75" customHeight="1">
      <c r="A31" s="804" t="s">
        <v>481</v>
      </c>
      <c r="B31" s="805"/>
      <c r="C31" s="17" t="s">
        <v>386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232">
        <f>SUM(D31:K31)</f>
        <v>0</v>
      </c>
    </row>
    <row r="32" spans="1:12" ht="12.75" customHeight="1">
      <c r="A32" s="249" t="s">
        <v>195</v>
      </c>
      <c r="B32" s="249" t="s">
        <v>391</v>
      </c>
      <c r="C32" s="233"/>
      <c r="D32" s="234"/>
      <c r="E32" s="234"/>
      <c r="F32" s="234"/>
      <c r="G32" s="234"/>
      <c r="H32" s="234"/>
      <c r="I32" s="234"/>
      <c r="J32" s="234"/>
      <c r="K32" s="234"/>
      <c r="L32" s="235"/>
    </row>
    <row r="33" spans="1:12" ht="12.75" customHeight="1">
      <c r="A33" s="794">
        <v>1</v>
      </c>
      <c r="B33" s="795" t="s">
        <v>205</v>
      </c>
      <c r="C33" s="1" t="s">
        <v>403</v>
      </c>
      <c r="D33" s="125">
        <v>2</v>
      </c>
      <c r="E33" s="125">
        <v>1</v>
      </c>
      <c r="F33" s="125">
        <v>2</v>
      </c>
      <c r="G33" s="125">
        <v>2</v>
      </c>
      <c r="H33" s="125">
        <v>0</v>
      </c>
      <c r="I33" s="125">
        <v>0</v>
      </c>
      <c r="J33" s="125">
        <v>0</v>
      </c>
      <c r="K33" s="125">
        <v>0</v>
      </c>
      <c r="L33" s="232">
        <f aca="true" t="shared" si="4" ref="L33:L42">SUM(D33:K33)</f>
        <v>7</v>
      </c>
    </row>
    <row r="34" spans="1:12" ht="12.75" customHeight="1">
      <c r="A34" s="794"/>
      <c r="B34" s="795"/>
      <c r="C34" s="17" t="s">
        <v>386</v>
      </c>
      <c r="D34" s="125">
        <v>1</v>
      </c>
      <c r="E34" s="125">
        <v>1</v>
      </c>
      <c r="F34" s="125">
        <v>0</v>
      </c>
      <c r="G34" s="125">
        <v>3</v>
      </c>
      <c r="H34" s="125">
        <v>0</v>
      </c>
      <c r="I34" s="125">
        <v>0</v>
      </c>
      <c r="J34" s="125">
        <v>0</v>
      </c>
      <c r="K34" s="125">
        <v>0</v>
      </c>
      <c r="L34" s="232">
        <f t="shared" si="4"/>
        <v>5</v>
      </c>
    </row>
    <row r="35" spans="1:12" ht="12.75" customHeight="1">
      <c r="A35" s="794">
        <v>2</v>
      </c>
      <c r="B35" s="795" t="s">
        <v>172</v>
      </c>
      <c r="C35" s="1" t="s">
        <v>403</v>
      </c>
      <c r="D35" s="125">
        <v>0</v>
      </c>
      <c r="E35" s="125">
        <v>1</v>
      </c>
      <c r="F35" s="125">
        <v>0</v>
      </c>
      <c r="G35" s="125">
        <v>9</v>
      </c>
      <c r="H35" s="125">
        <v>0</v>
      </c>
      <c r="I35" s="125">
        <v>0</v>
      </c>
      <c r="J35" s="125">
        <v>0</v>
      </c>
      <c r="K35" s="125">
        <v>0</v>
      </c>
      <c r="L35" s="232">
        <f t="shared" si="4"/>
        <v>10</v>
      </c>
    </row>
    <row r="36" spans="1:12" ht="12.75" customHeight="1">
      <c r="A36" s="794"/>
      <c r="B36" s="795"/>
      <c r="C36" s="17" t="s">
        <v>386</v>
      </c>
      <c r="D36" s="125">
        <v>0</v>
      </c>
      <c r="E36" s="125">
        <v>0</v>
      </c>
      <c r="F36" s="125">
        <v>0</v>
      </c>
      <c r="G36" s="125">
        <v>2</v>
      </c>
      <c r="H36" s="125">
        <v>0</v>
      </c>
      <c r="I36" s="125">
        <v>0</v>
      </c>
      <c r="J36" s="125">
        <v>0</v>
      </c>
      <c r="K36" s="125">
        <v>3</v>
      </c>
      <c r="L36" s="232">
        <f t="shared" si="4"/>
        <v>5</v>
      </c>
    </row>
    <row r="37" spans="1:12" ht="12.75" customHeight="1">
      <c r="A37" s="794">
        <v>3</v>
      </c>
      <c r="B37" s="795" t="s">
        <v>173</v>
      </c>
      <c r="C37" s="1" t="s">
        <v>403</v>
      </c>
      <c r="D37" s="125">
        <v>0</v>
      </c>
      <c r="E37" s="125">
        <v>1</v>
      </c>
      <c r="F37" s="125">
        <v>0</v>
      </c>
      <c r="G37" s="125">
        <v>9</v>
      </c>
      <c r="H37" s="125">
        <v>0</v>
      </c>
      <c r="I37" s="125">
        <v>0</v>
      </c>
      <c r="J37" s="125">
        <v>0</v>
      </c>
      <c r="K37" s="125">
        <v>0</v>
      </c>
      <c r="L37" s="232">
        <f t="shared" si="4"/>
        <v>10</v>
      </c>
    </row>
    <row r="38" spans="1:12" ht="12.75" customHeight="1">
      <c r="A38" s="794"/>
      <c r="B38" s="795"/>
      <c r="C38" s="17" t="s">
        <v>386</v>
      </c>
      <c r="D38" s="125">
        <v>0</v>
      </c>
      <c r="E38" s="125">
        <v>0</v>
      </c>
      <c r="F38" s="125">
        <v>0</v>
      </c>
      <c r="G38" s="125">
        <v>1</v>
      </c>
      <c r="H38" s="125">
        <v>0</v>
      </c>
      <c r="I38" s="125">
        <v>0</v>
      </c>
      <c r="J38" s="125">
        <v>0</v>
      </c>
      <c r="K38" s="125">
        <v>3</v>
      </c>
      <c r="L38" s="232">
        <f t="shared" si="4"/>
        <v>4</v>
      </c>
    </row>
    <row r="39" spans="1:12" ht="12.75" customHeight="1">
      <c r="A39" s="800" t="s">
        <v>388</v>
      </c>
      <c r="B39" s="801"/>
      <c r="C39" s="525" t="s">
        <v>403</v>
      </c>
      <c r="D39" s="526">
        <f>D33+D35+D37</f>
        <v>2</v>
      </c>
      <c r="E39" s="526">
        <f aca="true" t="shared" si="5" ref="E39:K40">E33+E35+E37</f>
        <v>3</v>
      </c>
      <c r="F39" s="526">
        <f t="shared" si="5"/>
        <v>2</v>
      </c>
      <c r="G39" s="526">
        <f t="shared" si="5"/>
        <v>20</v>
      </c>
      <c r="H39" s="526">
        <f t="shared" si="5"/>
        <v>0</v>
      </c>
      <c r="I39" s="526">
        <f t="shared" si="5"/>
        <v>0</v>
      </c>
      <c r="J39" s="526">
        <f t="shared" si="5"/>
        <v>0</v>
      </c>
      <c r="K39" s="526">
        <f t="shared" si="5"/>
        <v>0</v>
      </c>
      <c r="L39" s="523">
        <f t="shared" si="4"/>
        <v>27</v>
      </c>
    </row>
    <row r="40" spans="1:12" ht="12.75" customHeight="1">
      <c r="A40" s="802" t="s">
        <v>482</v>
      </c>
      <c r="B40" s="803"/>
      <c r="C40" s="525" t="s">
        <v>386</v>
      </c>
      <c r="D40" s="526">
        <f>D34+D36+D38</f>
        <v>1</v>
      </c>
      <c r="E40" s="526">
        <f t="shared" si="5"/>
        <v>1</v>
      </c>
      <c r="F40" s="526">
        <f t="shared" si="5"/>
        <v>0</v>
      </c>
      <c r="G40" s="526">
        <f t="shared" si="5"/>
        <v>6</v>
      </c>
      <c r="H40" s="526">
        <f t="shared" si="5"/>
        <v>0</v>
      </c>
      <c r="I40" s="526">
        <f t="shared" si="5"/>
        <v>0</v>
      </c>
      <c r="J40" s="526">
        <f t="shared" si="5"/>
        <v>0</v>
      </c>
      <c r="K40" s="526">
        <f t="shared" si="5"/>
        <v>6</v>
      </c>
      <c r="L40" s="523">
        <f t="shared" si="4"/>
        <v>14</v>
      </c>
    </row>
    <row r="41" spans="1:12" ht="12.75" customHeight="1">
      <c r="A41" s="792" t="s">
        <v>389</v>
      </c>
      <c r="B41" s="793"/>
      <c r="C41" s="1" t="s">
        <v>403</v>
      </c>
      <c r="D41" s="125">
        <v>0</v>
      </c>
      <c r="E41" s="125">
        <v>0</v>
      </c>
      <c r="F41" s="125">
        <v>0</v>
      </c>
      <c r="G41" s="125">
        <v>2</v>
      </c>
      <c r="H41" s="125">
        <v>0</v>
      </c>
      <c r="I41" s="125">
        <v>0</v>
      </c>
      <c r="J41" s="125">
        <v>0</v>
      </c>
      <c r="K41" s="125">
        <v>0</v>
      </c>
      <c r="L41" s="232">
        <f t="shared" si="4"/>
        <v>2</v>
      </c>
    </row>
    <row r="42" spans="1:12" ht="12.75" customHeight="1">
      <c r="A42" s="804" t="s">
        <v>481</v>
      </c>
      <c r="B42" s="805"/>
      <c r="C42" s="17" t="s">
        <v>386</v>
      </c>
      <c r="D42" s="125">
        <v>0</v>
      </c>
      <c r="E42" s="125">
        <v>0</v>
      </c>
      <c r="F42" s="125">
        <v>0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232">
        <f t="shared" si="4"/>
        <v>0</v>
      </c>
    </row>
    <row r="43" spans="1:12" ht="12.75" customHeight="1">
      <c r="A43" s="249" t="s">
        <v>195</v>
      </c>
      <c r="B43" s="249" t="s">
        <v>392</v>
      </c>
      <c r="C43" s="233"/>
      <c r="D43" s="234"/>
      <c r="E43" s="234"/>
      <c r="F43" s="234"/>
      <c r="G43" s="234"/>
      <c r="H43" s="234"/>
      <c r="I43" s="234"/>
      <c r="J43" s="234"/>
      <c r="K43" s="234"/>
      <c r="L43" s="235"/>
    </row>
    <row r="44" spans="1:12" ht="12.75" customHeight="1">
      <c r="A44" s="794">
        <v>1</v>
      </c>
      <c r="B44" s="795" t="s">
        <v>205</v>
      </c>
      <c r="C44" s="1" t="s">
        <v>403</v>
      </c>
      <c r="D44" s="125">
        <v>2</v>
      </c>
      <c r="E44" s="125">
        <v>3</v>
      </c>
      <c r="F44" s="125">
        <v>0</v>
      </c>
      <c r="G44" s="125">
        <v>2</v>
      </c>
      <c r="H44" s="125">
        <v>0</v>
      </c>
      <c r="I44" s="125">
        <v>0</v>
      </c>
      <c r="J44" s="125">
        <v>0</v>
      </c>
      <c r="K44" s="125">
        <v>0</v>
      </c>
      <c r="L44" s="232">
        <f aca="true" t="shared" si="6" ref="L44:L49">SUM(D44:K44)</f>
        <v>7</v>
      </c>
    </row>
    <row r="45" spans="1:12" ht="12.75" customHeight="1">
      <c r="A45" s="794"/>
      <c r="B45" s="795"/>
      <c r="C45" s="17" t="s">
        <v>386</v>
      </c>
      <c r="D45" s="125">
        <v>0</v>
      </c>
      <c r="E45" s="125">
        <v>1</v>
      </c>
      <c r="F45" s="125">
        <v>0</v>
      </c>
      <c r="G45" s="125">
        <v>1</v>
      </c>
      <c r="H45" s="125">
        <v>0</v>
      </c>
      <c r="I45" s="125">
        <v>0</v>
      </c>
      <c r="J45" s="125">
        <v>0</v>
      </c>
      <c r="K45" s="125">
        <v>0</v>
      </c>
      <c r="L45" s="232">
        <f t="shared" si="6"/>
        <v>2</v>
      </c>
    </row>
    <row r="46" spans="1:12" ht="12.75" customHeight="1">
      <c r="A46" s="794">
        <v>2</v>
      </c>
      <c r="B46" s="795" t="s">
        <v>174</v>
      </c>
      <c r="C46" s="1" t="s">
        <v>403</v>
      </c>
      <c r="D46" s="125">
        <v>0</v>
      </c>
      <c r="E46" s="125">
        <v>1</v>
      </c>
      <c r="F46" s="125">
        <v>0</v>
      </c>
      <c r="G46" s="125">
        <v>4</v>
      </c>
      <c r="H46" s="125">
        <v>0</v>
      </c>
      <c r="I46" s="125">
        <v>5</v>
      </c>
      <c r="J46" s="125">
        <v>0</v>
      </c>
      <c r="K46" s="125">
        <v>0</v>
      </c>
      <c r="L46" s="232">
        <f t="shared" si="6"/>
        <v>10</v>
      </c>
    </row>
    <row r="47" spans="1:12" ht="12.75" customHeight="1">
      <c r="A47" s="794"/>
      <c r="B47" s="795"/>
      <c r="C47" s="17" t="s">
        <v>386</v>
      </c>
      <c r="D47" s="125">
        <v>0</v>
      </c>
      <c r="E47" s="125">
        <v>0</v>
      </c>
      <c r="F47" s="125">
        <v>0</v>
      </c>
      <c r="G47" s="125">
        <v>0</v>
      </c>
      <c r="H47" s="125">
        <v>0</v>
      </c>
      <c r="I47" s="125">
        <v>0</v>
      </c>
      <c r="J47" s="125">
        <v>0</v>
      </c>
      <c r="K47" s="125">
        <v>1</v>
      </c>
      <c r="L47" s="232">
        <f t="shared" si="6"/>
        <v>1</v>
      </c>
    </row>
    <row r="48" spans="1:12" ht="12.75" customHeight="1">
      <c r="A48" s="794">
        <v>3</v>
      </c>
      <c r="B48" s="795" t="s">
        <v>175</v>
      </c>
      <c r="C48" s="1" t="s">
        <v>403</v>
      </c>
      <c r="D48" s="125">
        <v>0</v>
      </c>
      <c r="E48" s="125">
        <v>1</v>
      </c>
      <c r="F48" s="125">
        <v>0</v>
      </c>
      <c r="G48" s="125">
        <v>6</v>
      </c>
      <c r="H48" s="125">
        <v>0</v>
      </c>
      <c r="I48" s="125">
        <v>8</v>
      </c>
      <c r="J48" s="125">
        <v>1</v>
      </c>
      <c r="K48" s="125">
        <v>0</v>
      </c>
      <c r="L48" s="232">
        <f t="shared" si="6"/>
        <v>16</v>
      </c>
    </row>
    <row r="49" spans="1:12" ht="12.75" customHeight="1">
      <c r="A49" s="794"/>
      <c r="B49" s="795"/>
      <c r="C49" s="17" t="s">
        <v>386</v>
      </c>
      <c r="D49" s="125">
        <v>0</v>
      </c>
      <c r="E49" s="125">
        <v>0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125">
        <v>2</v>
      </c>
      <c r="L49" s="232">
        <f t="shared" si="6"/>
        <v>2</v>
      </c>
    </row>
    <row r="50" spans="1:12" ht="12.75" customHeight="1">
      <c r="A50" s="800" t="s">
        <v>388</v>
      </c>
      <c r="B50" s="801"/>
      <c r="C50" s="525" t="s">
        <v>403</v>
      </c>
      <c r="D50" s="526">
        <f>D44+D46+D48</f>
        <v>2</v>
      </c>
      <c r="E50" s="526">
        <f aca="true" t="shared" si="7" ref="E50:K51">E44+E46+E48</f>
        <v>5</v>
      </c>
      <c r="F50" s="526">
        <f t="shared" si="7"/>
        <v>0</v>
      </c>
      <c r="G50" s="526">
        <f t="shared" si="7"/>
        <v>12</v>
      </c>
      <c r="H50" s="526">
        <f t="shared" si="7"/>
        <v>0</v>
      </c>
      <c r="I50" s="526">
        <f t="shared" si="7"/>
        <v>13</v>
      </c>
      <c r="J50" s="526">
        <f t="shared" si="7"/>
        <v>1</v>
      </c>
      <c r="K50" s="526">
        <f t="shared" si="7"/>
        <v>0</v>
      </c>
      <c r="L50" s="523">
        <f aca="true" t="shared" si="8" ref="L50:L60">SUM(D50:K50)</f>
        <v>33</v>
      </c>
    </row>
    <row r="51" spans="1:12" ht="12.75" customHeight="1">
      <c r="A51" s="802" t="s">
        <v>482</v>
      </c>
      <c r="B51" s="803"/>
      <c r="C51" s="525" t="s">
        <v>386</v>
      </c>
      <c r="D51" s="526">
        <f>D45+D47+D49</f>
        <v>0</v>
      </c>
      <c r="E51" s="526">
        <f t="shared" si="7"/>
        <v>1</v>
      </c>
      <c r="F51" s="526">
        <f t="shared" si="7"/>
        <v>0</v>
      </c>
      <c r="G51" s="526">
        <f t="shared" si="7"/>
        <v>1</v>
      </c>
      <c r="H51" s="526">
        <f t="shared" si="7"/>
        <v>0</v>
      </c>
      <c r="I51" s="526">
        <f t="shared" si="7"/>
        <v>0</v>
      </c>
      <c r="J51" s="526">
        <f t="shared" si="7"/>
        <v>0</v>
      </c>
      <c r="K51" s="526">
        <f t="shared" si="7"/>
        <v>3</v>
      </c>
      <c r="L51" s="523">
        <f t="shared" si="8"/>
        <v>5</v>
      </c>
    </row>
    <row r="52" spans="1:12" ht="12.75" customHeight="1">
      <c r="A52" s="792" t="s">
        <v>389</v>
      </c>
      <c r="B52" s="793"/>
      <c r="C52" s="1" t="s">
        <v>403</v>
      </c>
      <c r="D52" s="125">
        <v>0</v>
      </c>
      <c r="E52" s="125">
        <v>0</v>
      </c>
      <c r="F52" s="125"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232">
        <f t="shared" si="8"/>
        <v>0</v>
      </c>
    </row>
    <row r="53" spans="1:12" ht="12.75" customHeight="1">
      <c r="A53" s="804" t="s">
        <v>481</v>
      </c>
      <c r="B53" s="805"/>
      <c r="C53" s="17" t="s">
        <v>386</v>
      </c>
      <c r="D53" s="125">
        <v>0</v>
      </c>
      <c r="E53" s="125">
        <v>0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232">
        <f t="shared" si="8"/>
        <v>0</v>
      </c>
    </row>
    <row r="54" spans="1:12" ht="12.75" customHeight="1">
      <c r="A54" s="796" t="s">
        <v>394</v>
      </c>
      <c r="B54" s="797"/>
      <c r="C54" s="1" t="s">
        <v>403</v>
      </c>
      <c r="D54" s="242">
        <v>1</v>
      </c>
      <c r="E54" s="242">
        <v>3</v>
      </c>
      <c r="F54" s="242">
        <v>0</v>
      </c>
      <c r="G54" s="242">
        <v>18</v>
      </c>
      <c r="H54" s="242">
        <v>0</v>
      </c>
      <c r="I54" s="242">
        <v>0</v>
      </c>
      <c r="J54" s="242">
        <v>0</v>
      </c>
      <c r="K54" s="242">
        <v>0</v>
      </c>
      <c r="L54" s="236">
        <f t="shared" si="8"/>
        <v>22</v>
      </c>
    </row>
    <row r="55" spans="1:12" ht="12.75" customHeight="1">
      <c r="A55" s="798"/>
      <c r="B55" s="799"/>
      <c r="C55" s="17" t="s">
        <v>386</v>
      </c>
      <c r="D55" s="242"/>
      <c r="E55" s="242">
        <v>1</v>
      </c>
      <c r="F55" s="242">
        <v>0</v>
      </c>
      <c r="G55" s="242">
        <v>1</v>
      </c>
      <c r="H55" s="242">
        <v>0</v>
      </c>
      <c r="I55" s="242">
        <v>0</v>
      </c>
      <c r="J55" s="242">
        <v>0</v>
      </c>
      <c r="K55" s="242">
        <v>0</v>
      </c>
      <c r="L55" s="236">
        <f t="shared" si="8"/>
        <v>2</v>
      </c>
    </row>
    <row r="56" spans="1:12" s="63" customFormat="1" ht="12.75" customHeight="1">
      <c r="A56" s="792" t="s">
        <v>389</v>
      </c>
      <c r="B56" s="793"/>
      <c r="C56" s="17"/>
      <c r="D56" s="242">
        <v>0</v>
      </c>
      <c r="E56" s="242">
        <v>0</v>
      </c>
      <c r="F56" s="242">
        <v>0</v>
      </c>
      <c r="G56" s="242">
        <v>0</v>
      </c>
      <c r="H56" s="242">
        <v>0</v>
      </c>
      <c r="I56" s="242">
        <v>0</v>
      </c>
      <c r="J56" s="242">
        <v>0</v>
      </c>
      <c r="K56" s="242">
        <v>0</v>
      </c>
      <c r="L56" s="236">
        <f t="shared" si="8"/>
        <v>0</v>
      </c>
    </row>
    <row r="57" spans="1:12" ht="12.75" customHeight="1">
      <c r="A57" s="796" t="s">
        <v>395</v>
      </c>
      <c r="B57" s="797"/>
      <c r="C57" s="1" t="s">
        <v>403</v>
      </c>
      <c r="D57" s="242">
        <v>1</v>
      </c>
      <c r="E57" s="242">
        <v>8</v>
      </c>
      <c r="F57" s="242">
        <v>0</v>
      </c>
      <c r="G57" s="242">
        <v>1</v>
      </c>
      <c r="H57" s="242">
        <v>0</v>
      </c>
      <c r="I57" s="242">
        <v>0</v>
      </c>
      <c r="J57" s="242">
        <v>0</v>
      </c>
      <c r="K57" s="242">
        <v>0</v>
      </c>
      <c r="L57" s="236">
        <f t="shared" si="8"/>
        <v>10</v>
      </c>
    </row>
    <row r="58" spans="1:12" ht="12.75" customHeight="1">
      <c r="A58" s="798"/>
      <c r="B58" s="799"/>
      <c r="C58" s="17" t="s">
        <v>386</v>
      </c>
      <c r="D58" s="242">
        <v>0</v>
      </c>
      <c r="E58" s="242">
        <v>5</v>
      </c>
      <c r="F58" s="242">
        <v>3</v>
      </c>
      <c r="G58" s="242">
        <v>11</v>
      </c>
      <c r="H58" s="242">
        <v>0</v>
      </c>
      <c r="I58" s="242">
        <v>1</v>
      </c>
      <c r="J58" s="242">
        <v>2</v>
      </c>
      <c r="K58" s="242">
        <v>0</v>
      </c>
      <c r="L58" s="236">
        <f t="shared" si="8"/>
        <v>22</v>
      </c>
    </row>
    <row r="59" spans="1:12" s="63" customFormat="1" ht="12.75" customHeight="1">
      <c r="A59" s="792" t="s">
        <v>389</v>
      </c>
      <c r="B59" s="793"/>
      <c r="C59" s="1" t="s">
        <v>403</v>
      </c>
      <c r="D59" s="242">
        <v>0</v>
      </c>
      <c r="E59" s="242">
        <v>0</v>
      </c>
      <c r="F59" s="242">
        <v>0</v>
      </c>
      <c r="G59" s="242">
        <v>0</v>
      </c>
      <c r="H59" s="242">
        <v>0</v>
      </c>
      <c r="I59" s="242">
        <v>0</v>
      </c>
      <c r="J59" s="242">
        <v>0</v>
      </c>
      <c r="K59" s="242">
        <v>0</v>
      </c>
      <c r="L59" s="236">
        <f t="shared" si="8"/>
        <v>0</v>
      </c>
    </row>
    <row r="60" spans="1:12" s="63" customFormat="1" ht="12.75" customHeight="1">
      <c r="A60" s="804" t="s">
        <v>481</v>
      </c>
      <c r="B60" s="805"/>
      <c r="C60" s="17" t="s">
        <v>386</v>
      </c>
      <c r="D60" s="242">
        <v>0</v>
      </c>
      <c r="E60" s="242">
        <v>0</v>
      </c>
      <c r="F60" s="242">
        <v>0</v>
      </c>
      <c r="G60" s="242">
        <v>0</v>
      </c>
      <c r="H60" s="242">
        <v>0</v>
      </c>
      <c r="I60" s="242">
        <v>0</v>
      </c>
      <c r="J60" s="242">
        <v>0</v>
      </c>
      <c r="K60" s="242">
        <v>0</v>
      </c>
      <c r="L60" s="236">
        <f t="shared" si="8"/>
        <v>0</v>
      </c>
    </row>
    <row r="61" spans="1:12" ht="12.75" customHeight="1">
      <c r="A61" s="800" t="s">
        <v>396</v>
      </c>
      <c r="B61" s="801"/>
      <c r="C61" s="525" t="s">
        <v>403</v>
      </c>
      <c r="D61" s="526">
        <f aca="true" t="shared" si="9" ref="D61:K62">D17+D28+D39+D50+D54+D57</f>
        <v>10</v>
      </c>
      <c r="E61" s="526">
        <f t="shared" si="9"/>
        <v>46</v>
      </c>
      <c r="F61" s="526">
        <f t="shared" si="9"/>
        <v>2</v>
      </c>
      <c r="G61" s="526">
        <f t="shared" si="9"/>
        <v>172</v>
      </c>
      <c r="H61" s="526">
        <f t="shared" si="9"/>
        <v>0</v>
      </c>
      <c r="I61" s="526">
        <f t="shared" si="9"/>
        <v>24</v>
      </c>
      <c r="J61" s="526">
        <f t="shared" si="9"/>
        <v>1</v>
      </c>
      <c r="K61" s="526">
        <f t="shared" si="9"/>
        <v>0</v>
      </c>
      <c r="L61" s="523">
        <f>SUM(D61:K61)</f>
        <v>255</v>
      </c>
    </row>
    <row r="62" spans="1:12" ht="12.75" customHeight="1">
      <c r="A62" s="802" t="s">
        <v>482</v>
      </c>
      <c r="B62" s="803"/>
      <c r="C62" s="525" t="s">
        <v>386</v>
      </c>
      <c r="D62" s="526">
        <f t="shared" si="9"/>
        <v>1</v>
      </c>
      <c r="E62" s="526">
        <f t="shared" si="9"/>
        <v>13</v>
      </c>
      <c r="F62" s="526">
        <f t="shared" si="9"/>
        <v>4</v>
      </c>
      <c r="G62" s="526">
        <f t="shared" si="9"/>
        <v>76</v>
      </c>
      <c r="H62" s="526">
        <f t="shared" si="9"/>
        <v>1</v>
      </c>
      <c r="I62" s="526">
        <f t="shared" si="9"/>
        <v>119</v>
      </c>
      <c r="J62" s="526">
        <f t="shared" si="9"/>
        <v>4</v>
      </c>
      <c r="K62" s="526">
        <f t="shared" si="9"/>
        <v>70</v>
      </c>
      <c r="L62" s="523">
        <f>SUM(D62:K62)</f>
        <v>288</v>
      </c>
    </row>
    <row r="63" spans="1:12" ht="12.75" customHeight="1">
      <c r="A63" s="811" t="s">
        <v>398</v>
      </c>
      <c r="B63" s="812"/>
      <c r="C63" s="1" t="s">
        <v>403</v>
      </c>
      <c r="D63" s="125">
        <v>0</v>
      </c>
      <c r="E63" s="125">
        <f aca="true" t="shared" si="10" ref="E63:K63">E19+E30+E41+E52</f>
        <v>1</v>
      </c>
      <c r="F63" s="125">
        <f t="shared" si="10"/>
        <v>0</v>
      </c>
      <c r="G63" s="125">
        <f t="shared" si="10"/>
        <v>8</v>
      </c>
      <c r="H63" s="125">
        <f t="shared" si="10"/>
        <v>0</v>
      </c>
      <c r="I63" s="125">
        <f t="shared" si="10"/>
        <v>0</v>
      </c>
      <c r="J63" s="125">
        <f t="shared" si="10"/>
        <v>0</v>
      </c>
      <c r="K63" s="125">
        <f t="shared" si="10"/>
        <v>0</v>
      </c>
      <c r="L63" s="232">
        <f>SUM(D63:K63)</f>
        <v>9</v>
      </c>
    </row>
    <row r="64" spans="1:12" ht="12.75" customHeight="1">
      <c r="A64" s="809" t="s">
        <v>481</v>
      </c>
      <c r="B64" s="810"/>
      <c r="C64" s="17" t="s">
        <v>386</v>
      </c>
      <c r="D64" s="125">
        <v>0</v>
      </c>
      <c r="E64" s="125">
        <f aca="true" t="shared" si="11" ref="E64:K64">E20+E31+E42+E53+E56+E60</f>
        <v>0</v>
      </c>
      <c r="F64" s="125">
        <f t="shared" si="11"/>
        <v>0</v>
      </c>
      <c r="G64" s="125">
        <f t="shared" si="11"/>
        <v>0</v>
      </c>
      <c r="H64" s="125">
        <f t="shared" si="11"/>
        <v>0</v>
      </c>
      <c r="I64" s="125">
        <f t="shared" si="11"/>
        <v>1</v>
      </c>
      <c r="J64" s="125">
        <f t="shared" si="11"/>
        <v>1</v>
      </c>
      <c r="K64" s="125">
        <f t="shared" si="11"/>
        <v>0</v>
      </c>
      <c r="L64" s="232">
        <f>SUM(D64:K64)</f>
        <v>2</v>
      </c>
    </row>
    <row r="65" spans="1:12" ht="12.75">
      <c r="A65" s="228"/>
      <c r="B65" s="25"/>
      <c r="C65" s="25"/>
      <c r="D65" s="231"/>
      <c r="E65" s="49"/>
      <c r="F65" s="49"/>
      <c r="G65" s="49"/>
      <c r="H65" s="49"/>
      <c r="I65" s="49"/>
      <c r="J65" s="49"/>
      <c r="K65" s="49"/>
      <c r="L65" s="229"/>
    </row>
  </sheetData>
  <sheetProtection/>
  <mergeCells count="61">
    <mergeCell ref="A59:B59"/>
    <mergeCell ref="A60:B60"/>
    <mergeCell ref="A64:B64"/>
    <mergeCell ref="C5:C6"/>
    <mergeCell ref="A61:B61"/>
    <mergeCell ref="A62:B62"/>
    <mergeCell ref="A63:B63"/>
    <mergeCell ref="A11:A12"/>
    <mergeCell ref="B11:B12"/>
    <mergeCell ref="A13:A14"/>
    <mergeCell ref="A1:E1"/>
    <mergeCell ref="A2:E2"/>
    <mergeCell ref="A5:A6"/>
    <mergeCell ref="B5:B6"/>
    <mergeCell ref="A3:L3"/>
    <mergeCell ref="D5:L5"/>
    <mergeCell ref="K4:L4"/>
    <mergeCell ref="B7:B8"/>
    <mergeCell ref="A9:A10"/>
    <mergeCell ref="B9:B10"/>
    <mergeCell ref="B15:B16"/>
    <mergeCell ref="B13:B14"/>
    <mergeCell ref="A15:A16"/>
    <mergeCell ref="A7:A8"/>
    <mergeCell ref="A24:A25"/>
    <mergeCell ref="B24:B25"/>
    <mergeCell ref="A19:B19"/>
    <mergeCell ref="A20:B20"/>
    <mergeCell ref="A17:B17"/>
    <mergeCell ref="A18:B18"/>
    <mergeCell ref="A22:A23"/>
    <mergeCell ref="B22:B23"/>
    <mergeCell ref="A30:B30"/>
    <mergeCell ref="A31:B31"/>
    <mergeCell ref="A26:A27"/>
    <mergeCell ref="B26:B27"/>
    <mergeCell ref="A28:B28"/>
    <mergeCell ref="A29:B29"/>
    <mergeCell ref="B44:B45"/>
    <mergeCell ref="A33:A34"/>
    <mergeCell ref="B33:B34"/>
    <mergeCell ref="A35:A36"/>
    <mergeCell ref="B35:B36"/>
    <mergeCell ref="A37:A38"/>
    <mergeCell ref="B37:B38"/>
    <mergeCell ref="A57:B58"/>
    <mergeCell ref="A50:B50"/>
    <mergeCell ref="A51:B51"/>
    <mergeCell ref="A52:B52"/>
    <mergeCell ref="A53:B53"/>
    <mergeCell ref="A39:B39"/>
    <mergeCell ref="A40:B40"/>
    <mergeCell ref="A41:B41"/>
    <mergeCell ref="A42:B42"/>
    <mergeCell ref="A44:A45"/>
    <mergeCell ref="A56:B56"/>
    <mergeCell ref="A46:A47"/>
    <mergeCell ref="B46:B47"/>
    <mergeCell ref="A48:A49"/>
    <mergeCell ref="B48:B49"/>
    <mergeCell ref="A54:B55"/>
  </mergeCells>
  <printOptions horizontalCentered="1"/>
  <pageMargins left="0.9448818897637796" right="0.5511811023622047" top="0.3937007874015748" bottom="0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13.421875" style="0" customWidth="1"/>
    <col min="2" max="5" width="10.7109375" style="0" customWidth="1"/>
    <col min="6" max="7" width="12.7109375" style="0" customWidth="1"/>
  </cols>
  <sheetData>
    <row r="1" spans="1:4" ht="12.75">
      <c r="A1" s="554" t="s">
        <v>22</v>
      </c>
      <c r="B1" s="554"/>
      <c r="C1" s="554"/>
      <c r="D1" s="554"/>
    </row>
    <row r="2" spans="1:4" ht="12.75">
      <c r="A2" s="554" t="s">
        <v>23</v>
      </c>
      <c r="B2" s="554"/>
      <c r="C2" s="554"/>
      <c r="D2" s="554"/>
    </row>
    <row r="5" spans="1:9" ht="12.75">
      <c r="A5" s="538" t="s">
        <v>483</v>
      </c>
      <c r="B5" s="538"/>
      <c r="C5" s="538"/>
      <c r="D5" s="538"/>
      <c r="E5" s="538"/>
      <c r="F5" s="538"/>
      <c r="G5" s="538"/>
      <c r="H5" s="26"/>
      <c r="I5" s="26"/>
    </row>
    <row r="6" spans="1:9" ht="12.75">
      <c r="A6" s="2"/>
      <c r="B6" s="2"/>
      <c r="C6" s="2"/>
      <c r="D6" s="2"/>
      <c r="E6" s="2"/>
      <c r="F6" s="2"/>
      <c r="G6" s="2"/>
      <c r="H6" s="26"/>
      <c r="I6" s="26"/>
    </row>
    <row r="8" spans="7:9" ht="12.75">
      <c r="G8" s="28" t="s">
        <v>226</v>
      </c>
      <c r="I8" s="7"/>
    </row>
    <row r="9" spans="7:9" ht="12.75">
      <c r="G9" s="2"/>
      <c r="I9" s="7"/>
    </row>
    <row r="10" spans="7:9" ht="12.75">
      <c r="G10" s="10"/>
      <c r="I10" s="7"/>
    </row>
    <row r="11" spans="1:7" ht="12.75">
      <c r="A11" s="555" t="s">
        <v>206</v>
      </c>
      <c r="B11" s="530" t="s">
        <v>213</v>
      </c>
      <c r="C11" s="813" t="s">
        <v>212</v>
      </c>
      <c r="D11" s="530" t="s">
        <v>211</v>
      </c>
      <c r="E11" s="813" t="s">
        <v>210</v>
      </c>
      <c r="F11" s="535" t="s">
        <v>207</v>
      </c>
      <c r="G11" s="537"/>
    </row>
    <row r="12" spans="1:7" ht="12.75">
      <c r="A12" s="557"/>
      <c r="B12" s="532"/>
      <c r="C12" s="813"/>
      <c r="D12" s="532"/>
      <c r="E12" s="813"/>
      <c r="F12" s="51" t="s">
        <v>208</v>
      </c>
      <c r="G12" s="51" t="s">
        <v>209</v>
      </c>
    </row>
    <row r="13" spans="1:7" ht="15.75" customHeight="1">
      <c r="A13" s="1" t="s">
        <v>214</v>
      </c>
      <c r="B13" s="48">
        <v>31</v>
      </c>
      <c r="C13" s="48">
        <v>8</v>
      </c>
      <c r="D13" s="48">
        <v>2</v>
      </c>
      <c r="E13" s="48">
        <v>21</v>
      </c>
      <c r="F13" s="48">
        <f>D13+E13</f>
        <v>23</v>
      </c>
      <c r="G13" s="48">
        <f>F13*8</f>
        <v>184</v>
      </c>
    </row>
    <row r="14" spans="1:7" ht="15.75" customHeight="1">
      <c r="A14" s="1" t="s">
        <v>215</v>
      </c>
      <c r="B14" s="48">
        <v>28</v>
      </c>
      <c r="C14" s="48">
        <v>8</v>
      </c>
      <c r="D14" s="48">
        <v>0</v>
      </c>
      <c r="E14" s="48">
        <v>20</v>
      </c>
      <c r="F14" s="48">
        <f aca="true" t="shared" si="0" ref="F14:F24">D14+E14</f>
        <v>20</v>
      </c>
      <c r="G14" s="48">
        <f aca="true" t="shared" si="1" ref="G14:G24">F14*8</f>
        <v>160</v>
      </c>
    </row>
    <row r="15" spans="1:7" ht="15.75" customHeight="1">
      <c r="A15" s="1" t="s">
        <v>216</v>
      </c>
      <c r="B15" s="48">
        <v>31</v>
      </c>
      <c r="C15" s="48">
        <v>10</v>
      </c>
      <c r="D15" s="48">
        <v>1</v>
      </c>
      <c r="E15" s="48">
        <v>20</v>
      </c>
      <c r="F15" s="48">
        <f t="shared" si="0"/>
        <v>21</v>
      </c>
      <c r="G15" s="48">
        <f t="shared" si="1"/>
        <v>168</v>
      </c>
    </row>
    <row r="16" spans="1:7" ht="15.75" customHeight="1">
      <c r="A16" s="1" t="s">
        <v>217</v>
      </c>
      <c r="B16" s="48">
        <v>30</v>
      </c>
      <c r="C16" s="48">
        <v>8</v>
      </c>
      <c r="D16" s="48">
        <v>0</v>
      </c>
      <c r="E16" s="48">
        <v>22</v>
      </c>
      <c r="F16" s="48">
        <f t="shared" si="0"/>
        <v>22</v>
      </c>
      <c r="G16" s="48">
        <f t="shared" si="1"/>
        <v>176</v>
      </c>
    </row>
    <row r="17" spans="1:7" ht="15.75" customHeight="1">
      <c r="A17" s="1" t="s">
        <v>218</v>
      </c>
      <c r="B17" s="48">
        <v>31</v>
      </c>
      <c r="C17" s="48">
        <v>8</v>
      </c>
      <c r="D17" s="48">
        <v>2</v>
      </c>
      <c r="E17" s="48">
        <v>21</v>
      </c>
      <c r="F17" s="48">
        <f t="shared" si="0"/>
        <v>23</v>
      </c>
      <c r="G17" s="48">
        <f t="shared" si="1"/>
        <v>184</v>
      </c>
    </row>
    <row r="18" spans="1:7" ht="15.75" customHeight="1">
      <c r="A18" s="1" t="s">
        <v>219</v>
      </c>
      <c r="B18" s="48">
        <v>30</v>
      </c>
      <c r="C18" s="48">
        <v>10</v>
      </c>
      <c r="D18" s="48">
        <v>1</v>
      </c>
      <c r="E18" s="48">
        <v>19</v>
      </c>
      <c r="F18" s="48">
        <f t="shared" si="0"/>
        <v>20</v>
      </c>
      <c r="G18" s="48">
        <f t="shared" si="1"/>
        <v>160</v>
      </c>
    </row>
    <row r="19" spans="1:7" ht="15.75" customHeight="1">
      <c r="A19" s="1" t="s">
        <v>220</v>
      </c>
      <c r="B19" s="48">
        <v>31</v>
      </c>
      <c r="C19" s="48">
        <v>8</v>
      </c>
      <c r="D19" s="48">
        <v>0</v>
      </c>
      <c r="E19" s="48">
        <v>23</v>
      </c>
      <c r="F19" s="48">
        <f t="shared" si="0"/>
        <v>23</v>
      </c>
      <c r="G19" s="48">
        <f t="shared" si="1"/>
        <v>184</v>
      </c>
    </row>
    <row r="20" spans="1:7" ht="15.75" customHeight="1">
      <c r="A20" s="1" t="s">
        <v>221</v>
      </c>
      <c r="B20" s="48">
        <v>31</v>
      </c>
      <c r="C20" s="48">
        <v>9</v>
      </c>
      <c r="D20" s="48">
        <v>1</v>
      </c>
      <c r="E20" s="48">
        <v>21</v>
      </c>
      <c r="F20" s="48">
        <f t="shared" si="0"/>
        <v>22</v>
      </c>
      <c r="G20" s="48">
        <f t="shared" si="1"/>
        <v>176</v>
      </c>
    </row>
    <row r="21" spans="1:7" ht="15.75" customHeight="1">
      <c r="A21" s="1" t="s">
        <v>222</v>
      </c>
      <c r="B21" s="48">
        <v>30</v>
      </c>
      <c r="C21" s="48">
        <v>9</v>
      </c>
      <c r="D21" s="48">
        <v>0</v>
      </c>
      <c r="E21" s="48">
        <v>21</v>
      </c>
      <c r="F21" s="48">
        <f t="shared" si="0"/>
        <v>21</v>
      </c>
      <c r="G21" s="48">
        <f t="shared" si="1"/>
        <v>168</v>
      </c>
    </row>
    <row r="22" spans="1:7" ht="15.75" customHeight="1">
      <c r="A22" s="1" t="s">
        <v>223</v>
      </c>
      <c r="B22" s="48">
        <v>31</v>
      </c>
      <c r="C22" s="48">
        <v>8</v>
      </c>
      <c r="D22" s="48">
        <v>0</v>
      </c>
      <c r="E22" s="48">
        <v>23</v>
      </c>
      <c r="F22" s="48">
        <f t="shared" si="0"/>
        <v>23</v>
      </c>
      <c r="G22" s="48">
        <f t="shared" si="1"/>
        <v>184</v>
      </c>
    </row>
    <row r="23" spans="1:7" ht="15.75" customHeight="1">
      <c r="A23" s="1" t="s">
        <v>224</v>
      </c>
      <c r="B23" s="48">
        <v>30</v>
      </c>
      <c r="C23" s="48">
        <v>9</v>
      </c>
      <c r="D23" s="48">
        <v>1</v>
      </c>
      <c r="E23" s="48">
        <v>20</v>
      </c>
      <c r="F23" s="48">
        <f t="shared" si="0"/>
        <v>21</v>
      </c>
      <c r="G23" s="48">
        <f t="shared" si="1"/>
        <v>168</v>
      </c>
    </row>
    <row r="24" spans="1:7" ht="15.75" customHeight="1">
      <c r="A24" s="1" t="s">
        <v>225</v>
      </c>
      <c r="B24" s="48">
        <v>31</v>
      </c>
      <c r="C24" s="48">
        <v>9</v>
      </c>
      <c r="D24" s="48">
        <v>0</v>
      </c>
      <c r="E24" s="48">
        <v>22</v>
      </c>
      <c r="F24" s="48">
        <f t="shared" si="0"/>
        <v>22</v>
      </c>
      <c r="G24" s="48">
        <f t="shared" si="1"/>
        <v>176</v>
      </c>
    </row>
    <row r="25" spans="1:7" ht="15.75" customHeight="1">
      <c r="A25" s="75" t="s">
        <v>132</v>
      </c>
      <c r="B25" s="69">
        <f aca="true" t="shared" si="2" ref="B25:G25">SUM(B13:B24)</f>
        <v>365</v>
      </c>
      <c r="C25" s="69">
        <f t="shared" si="2"/>
        <v>104</v>
      </c>
      <c r="D25" s="69">
        <f>SUM(D13:D24)</f>
        <v>8</v>
      </c>
      <c r="E25" s="69">
        <f t="shared" si="2"/>
        <v>253</v>
      </c>
      <c r="F25" s="69">
        <f t="shared" si="2"/>
        <v>261</v>
      </c>
      <c r="G25" s="61">
        <f t="shared" si="2"/>
        <v>2088</v>
      </c>
    </row>
  </sheetData>
  <sheetProtection/>
  <mergeCells count="9">
    <mergeCell ref="A1:D1"/>
    <mergeCell ref="A2:D2"/>
    <mergeCell ref="F11:G11"/>
    <mergeCell ref="E11:E12"/>
    <mergeCell ref="A11:A12"/>
    <mergeCell ref="B11:B12"/>
    <mergeCell ref="C11:C12"/>
    <mergeCell ref="A5:G5"/>
    <mergeCell ref="D11:D12"/>
  </mergeCells>
  <printOptions horizontalCentered="1"/>
  <pageMargins left="0.9448818897637796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T17" sqref="T17"/>
    </sheetView>
  </sheetViews>
  <sheetFormatPr defaultColWidth="9.140625" defaultRowHeight="12.75"/>
  <cols>
    <col min="1" max="1" width="3.8515625" style="8" customWidth="1"/>
    <col min="2" max="2" width="27.28125" style="0" customWidth="1"/>
    <col min="3" max="3" width="6.28125" style="0" customWidth="1"/>
    <col min="4" max="4" width="6.7109375" style="0" customWidth="1"/>
    <col min="5" max="5" width="8.7109375" style="0" customWidth="1"/>
    <col min="6" max="6" width="6.7109375" style="0" customWidth="1"/>
    <col min="7" max="7" width="8.7109375" style="0" customWidth="1"/>
    <col min="8" max="8" width="6.7109375" style="0" customWidth="1"/>
    <col min="9" max="9" width="8.7109375" style="0" customWidth="1"/>
    <col min="10" max="10" width="6.7109375" style="0" customWidth="1"/>
    <col min="11" max="11" width="8.7109375" style="0" customWidth="1"/>
    <col min="12" max="12" width="6.7109375" style="0" customWidth="1"/>
    <col min="13" max="13" width="8.7109375" style="0" customWidth="1"/>
    <col min="14" max="14" width="6.7109375" style="0" customWidth="1"/>
    <col min="15" max="15" width="8.7109375" style="0" customWidth="1"/>
  </cols>
  <sheetData>
    <row r="1" spans="1:15" ht="12.75">
      <c r="A1" s="76" t="s">
        <v>303</v>
      </c>
      <c r="B1" s="76"/>
      <c r="C1" s="76"/>
      <c r="D1" s="76"/>
      <c r="E1" s="76"/>
      <c r="F1" s="76"/>
      <c r="G1" s="46"/>
      <c r="H1" s="46"/>
      <c r="I1" s="46"/>
      <c r="J1" s="46"/>
      <c r="K1" s="46"/>
      <c r="L1" s="46"/>
      <c r="M1" s="46"/>
      <c r="N1" s="46"/>
      <c r="O1" s="361" t="s">
        <v>585</v>
      </c>
    </row>
    <row r="2" spans="1:15" ht="12.75">
      <c r="A2" s="76" t="s">
        <v>23</v>
      </c>
      <c r="B2" s="76"/>
      <c r="C2" s="76"/>
      <c r="D2" s="76"/>
      <c r="E2" s="362"/>
      <c r="F2" s="362"/>
      <c r="G2" s="363"/>
      <c r="H2" s="363"/>
      <c r="I2" s="363"/>
      <c r="J2" s="363"/>
      <c r="K2" s="363"/>
      <c r="L2" s="363"/>
      <c r="M2" s="46"/>
      <c r="N2" s="46"/>
      <c r="O2" s="8"/>
    </row>
    <row r="3" spans="1:15" s="63" customFormat="1" ht="12.75">
      <c r="A3" s="814" t="s">
        <v>586</v>
      </c>
      <c r="B3" s="814"/>
      <c r="C3" s="814"/>
      <c r="D3" s="814"/>
      <c r="E3" s="814"/>
      <c r="F3" s="814"/>
      <c r="G3" s="814"/>
      <c r="H3" s="814"/>
      <c r="I3" s="814"/>
      <c r="J3" s="814"/>
      <c r="K3" s="814"/>
      <c r="L3" s="814"/>
      <c r="M3" s="814"/>
      <c r="N3" s="814"/>
      <c r="O3" s="814"/>
    </row>
    <row r="4" spans="1:15" ht="12.75">
      <c r="A4" s="349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 t="s">
        <v>635</v>
      </c>
    </row>
    <row r="5" spans="1:15" ht="12.75">
      <c r="A5" s="818" t="s">
        <v>587</v>
      </c>
      <c r="B5" s="820" t="s">
        <v>267</v>
      </c>
      <c r="C5" s="820" t="s">
        <v>268</v>
      </c>
      <c r="D5" s="815" t="s">
        <v>269</v>
      </c>
      <c r="E5" s="816"/>
      <c r="F5" s="815" t="s">
        <v>270</v>
      </c>
      <c r="G5" s="816"/>
      <c r="H5" s="815" t="s">
        <v>271</v>
      </c>
      <c r="I5" s="816"/>
      <c r="J5" s="815" t="s">
        <v>272</v>
      </c>
      <c r="K5" s="816"/>
      <c r="L5" s="815" t="s">
        <v>588</v>
      </c>
      <c r="M5" s="816"/>
      <c r="N5" s="815" t="s">
        <v>132</v>
      </c>
      <c r="O5" s="817"/>
    </row>
    <row r="6" spans="1:15" s="63" customFormat="1" ht="12" customHeight="1">
      <c r="A6" s="819"/>
      <c r="B6" s="821"/>
      <c r="C6" s="821"/>
      <c r="D6" s="74" t="s">
        <v>589</v>
      </c>
      <c r="E6" s="248" t="s">
        <v>590</v>
      </c>
      <c r="F6" s="74" t="s">
        <v>589</v>
      </c>
      <c r="G6" s="248" t="s">
        <v>590</v>
      </c>
      <c r="H6" s="74" t="s">
        <v>589</v>
      </c>
      <c r="I6" s="248" t="s">
        <v>590</v>
      </c>
      <c r="J6" s="74" t="s">
        <v>589</v>
      </c>
      <c r="K6" s="248" t="s">
        <v>590</v>
      </c>
      <c r="L6" s="74" t="s">
        <v>589</v>
      </c>
      <c r="M6" s="248" t="s">
        <v>590</v>
      </c>
      <c r="N6" s="74" t="s">
        <v>589</v>
      </c>
      <c r="O6" s="248" t="s">
        <v>590</v>
      </c>
    </row>
    <row r="7" spans="1:15" s="63" customFormat="1" ht="12" customHeight="1">
      <c r="A7" s="364">
        <v>1</v>
      </c>
      <c r="B7" s="365" t="s">
        <v>285</v>
      </c>
      <c r="C7" s="338" t="s">
        <v>232</v>
      </c>
      <c r="D7" s="291">
        <v>0.5</v>
      </c>
      <c r="E7" s="292">
        <v>36000</v>
      </c>
      <c r="F7" s="294">
        <v>4.67</v>
      </c>
      <c r="G7" s="292">
        <v>150000</v>
      </c>
      <c r="H7" s="291">
        <v>1.6</v>
      </c>
      <c r="I7" s="292">
        <v>179400</v>
      </c>
      <c r="J7" s="292">
        <v>0</v>
      </c>
      <c r="K7" s="292">
        <v>0</v>
      </c>
      <c r="L7" s="292">
        <v>0</v>
      </c>
      <c r="M7" s="292">
        <v>0</v>
      </c>
      <c r="N7" s="291">
        <v>0</v>
      </c>
      <c r="O7" s="365">
        <f aca="true" t="shared" si="0" ref="O7:O66">E7+G7+I7+K7+M7</f>
        <v>365400</v>
      </c>
    </row>
    <row r="8" spans="1:15" s="63" customFormat="1" ht="12" customHeight="1">
      <c r="A8" s="364">
        <v>2</v>
      </c>
      <c r="B8" s="365" t="s">
        <v>286</v>
      </c>
      <c r="C8" s="338" t="s">
        <v>139</v>
      </c>
      <c r="D8" s="292">
        <v>3</v>
      </c>
      <c r="E8" s="292">
        <v>30000</v>
      </c>
      <c r="F8" s="292">
        <v>1</v>
      </c>
      <c r="G8" s="292">
        <v>20000</v>
      </c>
      <c r="H8" s="292">
        <v>1</v>
      </c>
      <c r="I8" s="292">
        <v>50000</v>
      </c>
      <c r="J8" s="292">
        <v>0</v>
      </c>
      <c r="K8" s="292">
        <v>0</v>
      </c>
      <c r="L8" s="292">
        <v>0</v>
      </c>
      <c r="M8" s="292">
        <v>0</v>
      </c>
      <c r="N8" s="292">
        <v>0</v>
      </c>
      <c r="O8" s="365">
        <f t="shared" si="0"/>
        <v>100000</v>
      </c>
    </row>
    <row r="9" spans="1:15" s="63" customFormat="1" ht="12" customHeight="1">
      <c r="A9" s="364">
        <v>3</v>
      </c>
      <c r="B9" s="365" t="s">
        <v>294</v>
      </c>
      <c r="C9" s="338" t="s">
        <v>139</v>
      </c>
      <c r="D9" s="292">
        <v>0</v>
      </c>
      <c r="E9" s="292">
        <v>0</v>
      </c>
      <c r="F9" s="292">
        <v>1</v>
      </c>
      <c r="G9" s="292">
        <v>220000</v>
      </c>
      <c r="H9" s="292">
        <v>1</v>
      </c>
      <c r="I9" s="292">
        <v>225000</v>
      </c>
      <c r="J9" s="292">
        <v>0</v>
      </c>
      <c r="K9" s="292">
        <v>0</v>
      </c>
      <c r="L9" s="292">
        <v>0</v>
      </c>
      <c r="M9" s="292">
        <v>0</v>
      </c>
      <c r="N9" s="292">
        <v>0</v>
      </c>
      <c r="O9" s="365">
        <f t="shared" si="0"/>
        <v>445000</v>
      </c>
    </row>
    <row r="10" spans="1:15" s="63" customFormat="1" ht="12" customHeight="1">
      <c r="A10" s="364">
        <v>4</v>
      </c>
      <c r="B10" s="366" t="s">
        <v>287</v>
      </c>
      <c r="C10" s="367" t="s">
        <v>145</v>
      </c>
      <c r="D10" s="368" t="s">
        <v>591</v>
      </c>
      <c r="E10" s="292">
        <v>30000</v>
      </c>
      <c r="F10" s="292">
        <v>0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0</v>
      </c>
      <c r="M10" s="292">
        <v>0</v>
      </c>
      <c r="N10" s="292">
        <v>0</v>
      </c>
      <c r="O10" s="365">
        <f t="shared" si="0"/>
        <v>30000</v>
      </c>
    </row>
    <row r="11" spans="1:15" s="63" customFormat="1" ht="12" customHeight="1">
      <c r="A11" s="364">
        <v>5</v>
      </c>
      <c r="B11" s="365" t="s">
        <v>288</v>
      </c>
      <c r="C11" s="338" t="s">
        <v>139</v>
      </c>
      <c r="D11" s="292">
        <v>0</v>
      </c>
      <c r="E11" s="292">
        <v>0</v>
      </c>
      <c r="F11" s="292">
        <v>0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0</v>
      </c>
      <c r="M11" s="292">
        <v>0</v>
      </c>
      <c r="N11" s="292">
        <v>0</v>
      </c>
      <c r="O11" s="365">
        <f t="shared" si="0"/>
        <v>0</v>
      </c>
    </row>
    <row r="12" spans="1:15" s="63" customFormat="1" ht="12" customHeight="1">
      <c r="A12" s="364">
        <v>6</v>
      </c>
      <c r="B12" s="365" t="s">
        <v>592</v>
      </c>
      <c r="C12" s="338" t="s">
        <v>139</v>
      </c>
      <c r="D12" s="292">
        <v>0</v>
      </c>
      <c r="E12" s="292">
        <v>0</v>
      </c>
      <c r="F12" s="292">
        <v>1</v>
      </c>
      <c r="G12" s="292">
        <v>2200</v>
      </c>
      <c r="H12" s="292">
        <v>0</v>
      </c>
      <c r="I12" s="292">
        <v>0</v>
      </c>
      <c r="J12" s="292">
        <v>0</v>
      </c>
      <c r="K12" s="292">
        <v>0</v>
      </c>
      <c r="L12" s="292">
        <v>0</v>
      </c>
      <c r="M12" s="292">
        <v>0</v>
      </c>
      <c r="N12" s="292">
        <v>0</v>
      </c>
      <c r="O12" s="365">
        <f t="shared" si="0"/>
        <v>2200</v>
      </c>
    </row>
    <row r="13" spans="1:15" s="63" customFormat="1" ht="12" customHeight="1">
      <c r="A13" s="364">
        <v>7</v>
      </c>
      <c r="B13" s="369" t="s">
        <v>273</v>
      </c>
      <c r="C13" s="370" t="s">
        <v>139</v>
      </c>
      <c r="D13" s="292">
        <v>6</v>
      </c>
      <c r="E13" s="292">
        <v>6000</v>
      </c>
      <c r="F13" s="292">
        <v>5</v>
      </c>
      <c r="G13" s="292">
        <v>5000</v>
      </c>
      <c r="H13" s="292">
        <v>2</v>
      </c>
      <c r="I13" s="292">
        <v>2000</v>
      </c>
      <c r="J13" s="292">
        <v>3</v>
      </c>
      <c r="K13" s="292">
        <v>3000</v>
      </c>
      <c r="L13" s="292">
        <v>0</v>
      </c>
      <c r="M13" s="292">
        <v>0</v>
      </c>
      <c r="N13" s="292">
        <v>0</v>
      </c>
      <c r="O13" s="365">
        <f t="shared" si="0"/>
        <v>16000</v>
      </c>
    </row>
    <row r="14" spans="1:15" s="63" customFormat="1" ht="12" customHeight="1">
      <c r="A14" s="364">
        <v>8</v>
      </c>
      <c r="B14" s="369" t="s">
        <v>370</v>
      </c>
      <c r="C14" s="370" t="s">
        <v>139</v>
      </c>
      <c r="D14" s="292">
        <v>0</v>
      </c>
      <c r="E14" s="292">
        <v>0</v>
      </c>
      <c r="F14" s="292">
        <v>1</v>
      </c>
      <c r="G14" s="292">
        <v>600</v>
      </c>
      <c r="H14" s="292">
        <v>2</v>
      </c>
      <c r="I14" s="292">
        <v>1600</v>
      </c>
      <c r="J14" s="292">
        <v>3</v>
      </c>
      <c r="K14" s="292">
        <v>3000</v>
      </c>
      <c r="L14" s="292">
        <v>0</v>
      </c>
      <c r="M14" s="292">
        <v>0</v>
      </c>
      <c r="N14" s="292">
        <v>0</v>
      </c>
      <c r="O14" s="365">
        <f t="shared" si="0"/>
        <v>5200</v>
      </c>
    </row>
    <row r="15" spans="1:15" s="63" customFormat="1" ht="12" customHeight="1">
      <c r="A15" s="364">
        <v>9</v>
      </c>
      <c r="B15" s="369" t="s">
        <v>593</v>
      </c>
      <c r="C15" s="370"/>
      <c r="D15" s="292">
        <v>0</v>
      </c>
      <c r="E15" s="292">
        <v>0</v>
      </c>
      <c r="F15" s="292">
        <v>0</v>
      </c>
      <c r="G15" s="292">
        <v>0</v>
      </c>
      <c r="H15" s="292">
        <v>0</v>
      </c>
      <c r="I15" s="292">
        <v>500</v>
      </c>
      <c r="J15" s="292">
        <v>0</v>
      </c>
      <c r="K15" s="292">
        <v>200</v>
      </c>
      <c r="L15" s="292">
        <v>0</v>
      </c>
      <c r="M15" s="292">
        <v>0</v>
      </c>
      <c r="N15" s="292">
        <v>0</v>
      </c>
      <c r="O15" s="365">
        <f t="shared" si="0"/>
        <v>700</v>
      </c>
    </row>
    <row r="16" spans="1:15" s="63" customFormat="1" ht="12" customHeight="1">
      <c r="A16" s="364">
        <v>10</v>
      </c>
      <c r="B16" s="369" t="s">
        <v>382</v>
      </c>
      <c r="C16" s="370" t="s">
        <v>139</v>
      </c>
      <c r="D16" s="292">
        <v>0</v>
      </c>
      <c r="E16" s="292">
        <v>0</v>
      </c>
      <c r="F16" s="292">
        <v>0</v>
      </c>
      <c r="G16" s="292">
        <v>0</v>
      </c>
      <c r="H16" s="292">
        <v>1</v>
      </c>
      <c r="I16" s="292">
        <v>30000</v>
      </c>
      <c r="J16" s="292">
        <v>0</v>
      </c>
      <c r="K16" s="292">
        <v>0</v>
      </c>
      <c r="L16" s="292">
        <v>1</v>
      </c>
      <c r="M16" s="292">
        <v>60000</v>
      </c>
      <c r="N16" s="292">
        <v>0</v>
      </c>
      <c r="O16" s="365">
        <f t="shared" si="0"/>
        <v>90000</v>
      </c>
    </row>
    <row r="17" spans="1:15" s="63" customFormat="1" ht="12" customHeight="1">
      <c r="A17" s="364">
        <v>11</v>
      </c>
      <c r="B17" s="369" t="s">
        <v>594</v>
      </c>
      <c r="C17" s="370" t="s">
        <v>139</v>
      </c>
      <c r="D17" s="292">
        <v>0</v>
      </c>
      <c r="E17" s="292">
        <v>0</v>
      </c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v>0</v>
      </c>
      <c r="N17" s="292">
        <v>0</v>
      </c>
      <c r="O17" s="365">
        <f t="shared" si="0"/>
        <v>0</v>
      </c>
    </row>
    <row r="18" spans="1:15" s="63" customFormat="1" ht="12" customHeight="1">
      <c r="A18" s="364">
        <v>12</v>
      </c>
      <c r="B18" s="369" t="s">
        <v>595</v>
      </c>
      <c r="C18" s="370" t="s">
        <v>139</v>
      </c>
      <c r="D18" s="292">
        <v>0</v>
      </c>
      <c r="E18" s="292">
        <v>0</v>
      </c>
      <c r="F18" s="292">
        <v>0</v>
      </c>
      <c r="G18" s="292">
        <v>0</v>
      </c>
      <c r="H18" s="292">
        <v>4</v>
      </c>
      <c r="I18" s="292">
        <v>4000</v>
      </c>
      <c r="J18" s="292">
        <v>0</v>
      </c>
      <c r="K18" s="292">
        <v>0</v>
      </c>
      <c r="L18" s="292">
        <v>0</v>
      </c>
      <c r="M18" s="292">
        <v>0</v>
      </c>
      <c r="N18" s="292">
        <v>0</v>
      </c>
      <c r="O18" s="365">
        <f t="shared" si="0"/>
        <v>4000</v>
      </c>
    </row>
    <row r="19" spans="1:15" s="63" customFormat="1" ht="12" customHeight="1">
      <c r="A19" s="364">
        <v>13</v>
      </c>
      <c r="B19" s="369" t="s">
        <v>408</v>
      </c>
      <c r="C19" s="370" t="s">
        <v>139</v>
      </c>
      <c r="D19" s="292">
        <v>0</v>
      </c>
      <c r="E19" s="292">
        <v>0</v>
      </c>
      <c r="F19" s="292">
        <v>1</v>
      </c>
      <c r="G19" s="292">
        <v>25000</v>
      </c>
      <c r="H19" s="292">
        <v>0</v>
      </c>
      <c r="I19" s="292">
        <v>0</v>
      </c>
      <c r="J19" s="292">
        <v>0</v>
      </c>
      <c r="K19" s="292">
        <v>0</v>
      </c>
      <c r="L19" s="292">
        <v>1</v>
      </c>
      <c r="M19" s="292">
        <v>50000</v>
      </c>
      <c r="N19" s="292">
        <v>0</v>
      </c>
      <c r="O19" s="365">
        <f t="shared" si="0"/>
        <v>75000</v>
      </c>
    </row>
    <row r="20" spans="1:15" s="63" customFormat="1" ht="12" customHeight="1">
      <c r="A20" s="364">
        <v>14</v>
      </c>
      <c r="B20" s="369" t="s">
        <v>289</v>
      </c>
      <c r="C20" s="370" t="s">
        <v>139</v>
      </c>
      <c r="D20" s="292">
        <v>1</v>
      </c>
      <c r="E20" s="292">
        <v>25000</v>
      </c>
      <c r="F20" s="292">
        <v>1</v>
      </c>
      <c r="G20" s="292">
        <v>30000</v>
      </c>
      <c r="H20" s="292">
        <v>2</v>
      </c>
      <c r="I20" s="292">
        <v>60000</v>
      </c>
      <c r="J20" s="292">
        <v>1</v>
      </c>
      <c r="K20" s="292">
        <v>30000</v>
      </c>
      <c r="L20" s="292">
        <v>1</v>
      </c>
      <c r="M20" s="292">
        <v>30000</v>
      </c>
      <c r="N20" s="292">
        <v>0</v>
      </c>
      <c r="O20" s="365">
        <f t="shared" si="0"/>
        <v>175000</v>
      </c>
    </row>
    <row r="21" spans="1:15" s="63" customFormat="1" ht="12" customHeight="1">
      <c r="A21" s="364">
        <v>15</v>
      </c>
      <c r="B21" s="369" t="s">
        <v>409</v>
      </c>
      <c r="C21" s="370" t="s">
        <v>139</v>
      </c>
      <c r="D21" s="292">
        <v>2</v>
      </c>
      <c r="E21" s="292">
        <v>2500</v>
      </c>
      <c r="F21" s="292">
        <v>2</v>
      </c>
      <c r="G21" s="292">
        <v>2400</v>
      </c>
      <c r="H21" s="292">
        <v>2</v>
      </c>
      <c r="I21" s="292">
        <v>2500</v>
      </c>
      <c r="J21" s="292">
        <v>2</v>
      </c>
      <c r="K21" s="292">
        <v>2000</v>
      </c>
      <c r="L21" s="292">
        <v>5</v>
      </c>
      <c r="M21" s="292">
        <v>5000</v>
      </c>
      <c r="N21" s="292">
        <v>0</v>
      </c>
      <c r="O21" s="365">
        <f t="shared" si="0"/>
        <v>14400</v>
      </c>
    </row>
    <row r="22" spans="1:15" s="63" customFormat="1" ht="12" customHeight="1">
      <c r="A22" s="364">
        <v>16</v>
      </c>
      <c r="B22" s="371" t="s">
        <v>290</v>
      </c>
      <c r="C22" s="370" t="s">
        <v>139</v>
      </c>
      <c r="D22" s="292">
        <v>0</v>
      </c>
      <c r="E22" s="292">
        <v>0</v>
      </c>
      <c r="F22" s="292">
        <v>2</v>
      </c>
      <c r="G22" s="292">
        <v>400</v>
      </c>
      <c r="H22" s="292">
        <v>0</v>
      </c>
      <c r="I22" s="292">
        <v>0</v>
      </c>
      <c r="J22" s="292">
        <v>1</v>
      </c>
      <c r="K22" s="292">
        <v>200</v>
      </c>
      <c r="L22" s="292">
        <v>5</v>
      </c>
      <c r="M22" s="292">
        <v>1000</v>
      </c>
      <c r="N22" s="292">
        <v>0</v>
      </c>
      <c r="O22" s="365">
        <f t="shared" si="0"/>
        <v>1600</v>
      </c>
    </row>
    <row r="23" spans="1:15" s="63" customFormat="1" ht="12" customHeight="1">
      <c r="A23" s="364">
        <v>17</v>
      </c>
      <c r="B23" s="371" t="s">
        <v>596</v>
      </c>
      <c r="C23" s="370" t="s">
        <v>139</v>
      </c>
      <c r="D23" s="292">
        <v>1</v>
      </c>
      <c r="E23" s="292">
        <v>500</v>
      </c>
      <c r="F23" s="292">
        <v>0</v>
      </c>
      <c r="G23" s="292">
        <v>0</v>
      </c>
      <c r="H23" s="292">
        <v>1</v>
      </c>
      <c r="I23" s="292">
        <v>500</v>
      </c>
      <c r="J23" s="292"/>
      <c r="K23" s="292">
        <v>0</v>
      </c>
      <c r="L23" s="292">
        <v>0</v>
      </c>
      <c r="M23" s="292">
        <v>0</v>
      </c>
      <c r="N23" s="292">
        <v>0</v>
      </c>
      <c r="O23" s="365">
        <f t="shared" si="0"/>
        <v>1000</v>
      </c>
    </row>
    <row r="24" spans="1:15" s="63" customFormat="1" ht="12" customHeight="1">
      <c r="A24" s="364">
        <v>18</v>
      </c>
      <c r="B24" s="371" t="s">
        <v>597</v>
      </c>
      <c r="C24" s="370" t="s">
        <v>139</v>
      </c>
      <c r="D24" s="292">
        <v>0</v>
      </c>
      <c r="E24" s="292">
        <v>0</v>
      </c>
      <c r="F24" s="292">
        <v>2</v>
      </c>
      <c r="G24" s="292">
        <v>400</v>
      </c>
      <c r="H24" s="292">
        <v>0</v>
      </c>
      <c r="I24" s="292">
        <v>0</v>
      </c>
      <c r="J24" s="292">
        <v>1</v>
      </c>
      <c r="K24" s="292">
        <v>1000</v>
      </c>
      <c r="L24" s="292">
        <v>0</v>
      </c>
      <c r="M24" s="292">
        <v>0</v>
      </c>
      <c r="N24" s="292">
        <v>0</v>
      </c>
      <c r="O24" s="365">
        <f t="shared" si="0"/>
        <v>1400</v>
      </c>
    </row>
    <row r="25" spans="1:15" s="63" customFormat="1" ht="12" customHeight="1">
      <c r="A25" s="364">
        <v>19</v>
      </c>
      <c r="B25" s="371" t="s">
        <v>598</v>
      </c>
      <c r="C25" s="370" t="s">
        <v>139</v>
      </c>
      <c r="D25" s="292">
        <v>1</v>
      </c>
      <c r="E25" s="292">
        <v>1500</v>
      </c>
      <c r="F25" s="292">
        <v>1</v>
      </c>
      <c r="G25" s="292">
        <v>1500</v>
      </c>
      <c r="H25" s="292">
        <v>2</v>
      </c>
      <c r="I25" s="292">
        <v>3000</v>
      </c>
      <c r="J25" s="292">
        <v>1</v>
      </c>
      <c r="K25" s="292">
        <v>2000</v>
      </c>
      <c r="L25" s="292">
        <v>0</v>
      </c>
      <c r="M25" s="292">
        <v>0</v>
      </c>
      <c r="N25" s="292">
        <v>0</v>
      </c>
      <c r="O25" s="365">
        <f t="shared" si="0"/>
        <v>8000</v>
      </c>
    </row>
    <row r="26" spans="1:15" s="63" customFormat="1" ht="12" customHeight="1">
      <c r="A26" s="364">
        <v>20</v>
      </c>
      <c r="B26" s="369" t="s">
        <v>291</v>
      </c>
      <c r="C26" s="370" t="s">
        <v>139</v>
      </c>
      <c r="D26" s="292">
        <v>0</v>
      </c>
      <c r="E26" s="292">
        <v>0</v>
      </c>
      <c r="F26" s="292">
        <v>0</v>
      </c>
      <c r="G26" s="292">
        <v>0</v>
      </c>
      <c r="H26" s="292">
        <v>1</v>
      </c>
      <c r="I26" s="292">
        <v>8000</v>
      </c>
      <c r="J26" s="292"/>
      <c r="K26" s="292"/>
      <c r="L26" s="292">
        <v>0</v>
      </c>
      <c r="M26" s="292">
        <v>0</v>
      </c>
      <c r="N26" s="292">
        <v>0</v>
      </c>
      <c r="O26" s="365">
        <f t="shared" si="0"/>
        <v>8000</v>
      </c>
    </row>
    <row r="27" spans="1:15" s="63" customFormat="1" ht="12" customHeight="1">
      <c r="A27" s="364">
        <v>21</v>
      </c>
      <c r="B27" s="369" t="s">
        <v>292</v>
      </c>
      <c r="C27" s="370" t="s">
        <v>139</v>
      </c>
      <c r="D27" s="292">
        <v>0</v>
      </c>
      <c r="E27" s="292">
        <v>0</v>
      </c>
      <c r="F27" s="292">
        <v>0</v>
      </c>
      <c r="G27" s="292">
        <v>0</v>
      </c>
      <c r="H27" s="292">
        <v>0</v>
      </c>
      <c r="I27" s="292">
        <v>0</v>
      </c>
      <c r="J27" s="292">
        <v>1</v>
      </c>
      <c r="K27" s="292">
        <v>2000</v>
      </c>
      <c r="L27" s="292">
        <v>0</v>
      </c>
      <c r="M27" s="292">
        <v>0</v>
      </c>
      <c r="N27" s="292">
        <v>0</v>
      </c>
      <c r="O27" s="365">
        <f t="shared" si="0"/>
        <v>2000</v>
      </c>
    </row>
    <row r="28" spans="1:15" s="63" customFormat="1" ht="12" customHeight="1">
      <c r="A28" s="364">
        <v>22</v>
      </c>
      <c r="B28" s="369" t="s">
        <v>599</v>
      </c>
      <c r="C28" s="370" t="s">
        <v>139</v>
      </c>
      <c r="D28" s="292">
        <v>0</v>
      </c>
      <c r="E28" s="292">
        <v>0</v>
      </c>
      <c r="F28" s="292">
        <v>0</v>
      </c>
      <c r="G28" s="292">
        <v>0</v>
      </c>
      <c r="H28" s="292">
        <v>1</v>
      </c>
      <c r="I28" s="292">
        <v>5000</v>
      </c>
      <c r="J28" s="292">
        <v>2</v>
      </c>
      <c r="K28" s="292">
        <v>2000</v>
      </c>
      <c r="L28" s="292">
        <v>0</v>
      </c>
      <c r="M28" s="292">
        <v>0</v>
      </c>
      <c r="N28" s="292">
        <v>0</v>
      </c>
      <c r="O28" s="365">
        <f t="shared" si="0"/>
        <v>7000</v>
      </c>
    </row>
    <row r="29" spans="1:15" s="63" customFormat="1" ht="12" customHeight="1">
      <c r="A29" s="364">
        <v>23</v>
      </c>
      <c r="B29" s="342" t="s">
        <v>600</v>
      </c>
      <c r="C29" s="370" t="s">
        <v>139</v>
      </c>
      <c r="D29" s="292">
        <v>0</v>
      </c>
      <c r="E29" s="292">
        <v>3000</v>
      </c>
      <c r="F29" s="292"/>
      <c r="G29" s="292">
        <v>5000</v>
      </c>
      <c r="H29" s="292"/>
      <c r="I29" s="292">
        <v>6000</v>
      </c>
      <c r="J29" s="292">
        <v>0</v>
      </c>
      <c r="K29" s="292">
        <v>3000</v>
      </c>
      <c r="L29" s="292">
        <v>0</v>
      </c>
      <c r="M29" s="292">
        <v>5000</v>
      </c>
      <c r="N29" s="292">
        <v>0</v>
      </c>
      <c r="O29" s="365">
        <f t="shared" si="0"/>
        <v>22000</v>
      </c>
    </row>
    <row r="30" spans="1:15" s="63" customFormat="1" ht="12" customHeight="1">
      <c r="A30" s="364">
        <v>24</v>
      </c>
      <c r="B30" s="369" t="s">
        <v>410</v>
      </c>
      <c r="C30" s="370" t="s">
        <v>139</v>
      </c>
      <c r="D30" s="292">
        <v>0</v>
      </c>
      <c r="E30" s="292">
        <v>50000</v>
      </c>
      <c r="F30" s="292"/>
      <c r="G30" s="292">
        <v>30000</v>
      </c>
      <c r="H30" s="292">
        <v>1</v>
      </c>
      <c r="I30" s="292">
        <v>10000</v>
      </c>
      <c r="J30" s="292">
        <v>0</v>
      </c>
      <c r="K30" s="292">
        <v>0</v>
      </c>
      <c r="L30" s="292">
        <v>0</v>
      </c>
      <c r="M30" s="292">
        <v>0</v>
      </c>
      <c r="N30" s="292">
        <v>0</v>
      </c>
      <c r="O30" s="365">
        <f t="shared" si="0"/>
        <v>90000</v>
      </c>
    </row>
    <row r="31" spans="1:15" s="63" customFormat="1" ht="12" customHeight="1">
      <c r="A31" s="364">
        <v>25</v>
      </c>
      <c r="B31" s="369" t="s">
        <v>383</v>
      </c>
      <c r="C31" s="370" t="s">
        <v>139</v>
      </c>
      <c r="D31" s="292">
        <v>0</v>
      </c>
      <c r="E31" s="292">
        <v>35000</v>
      </c>
      <c r="F31" s="292"/>
      <c r="G31" s="292">
        <v>10000</v>
      </c>
      <c r="H31" s="292">
        <v>1</v>
      </c>
      <c r="I31" s="292">
        <v>8000</v>
      </c>
      <c r="J31" s="292">
        <v>0</v>
      </c>
      <c r="K31" s="292">
        <v>0</v>
      </c>
      <c r="L31" s="292">
        <v>0</v>
      </c>
      <c r="M31" s="292">
        <v>5000</v>
      </c>
      <c r="N31" s="292">
        <v>0</v>
      </c>
      <c r="O31" s="365">
        <f t="shared" si="0"/>
        <v>58000</v>
      </c>
    </row>
    <row r="32" spans="1:15" s="63" customFormat="1" ht="12" customHeight="1">
      <c r="A32" s="364">
        <v>26</v>
      </c>
      <c r="B32" s="369" t="s">
        <v>601</v>
      </c>
      <c r="C32" s="370" t="s">
        <v>139</v>
      </c>
      <c r="D32" s="292">
        <v>0</v>
      </c>
      <c r="E32" s="292">
        <v>0</v>
      </c>
      <c r="F32" s="292">
        <v>0</v>
      </c>
      <c r="G32" s="292">
        <v>0</v>
      </c>
      <c r="H32" s="292">
        <v>1</v>
      </c>
      <c r="I32" s="292">
        <v>10000</v>
      </c>
      <c r="J32" s="292">
        <v>0</v>
      </c>
      <c r="K32" s="292">
        <v>0</v>
      </c>
      <c r="L32" s="292">
        <v>0</v>
      </c>
      <c r="M32" s="292">
        <v>0</v>
      </c>
      <c r="N32" s="292">
        <v>0</v>
      </c>
      <c r="O32" s="365">
        <f t="shared" si="0"/>
        <v>10000</v>
      </c>
    </row>
    <row r="33" spans="1:15" s="63" customFormat="1" ht="12" customHeight="1">
      <c r="A33" s="364">
        <v>27</v>
      </c>
      <c r="B33" s="369" t="s">
        <v>302</v>
      </c>
      <c r="C33" s="370">
        <v>0</v>
      </c>
      <c r="D33" s="292">
        <v>0</v>
      </c>
      <c r="E33" s="292">
        <v>0</v>
      </c>
      <c r="F33" s="292">
        <v>0</v>
      </c>
      <c r="G33" s="292">
        <v>0</v>
      </c>
      <c r="H33" s="292">
        <v>0</v>
      </c>
      <c r="I33" s="292">
        <v>15000</v>
      </c>
      <c r="J33" s="292">
        <v>0</v>
      </c>
      <c r="K33" s="292">
        <v>2000</v>
      </c>
      <c r="L33" s="292">
        <v>0</v>
      </c>
      <c r="M33" s="292">
        <v>0</v>
      </c>
      <c r="N33" s="292">
        <v>0</v>
      </c>
      <c r="O33" s="365">
        <f t="shared" si="0"/>
        <v>17000</v>
      </c>
    </row>
    <row r="34" spans="1:15" s="63" customFormat="1" ht="12" customHeight="1">
      <c r="A34" s="364">
        <v>28</v>
      </c>
      <c r="B34" s="369" t="s">
        <v>406</v>
      </c>
      <c r="C34" s="370">
        <v>0</v>
      </c>
      <c r="D34" s="292"/>
      <c r="E34" s="292">
        <v>10000</v>
      </c>
      <c r="F34" s="292">
        <v>0</v>
      </c>
      <c r="G34" s="292">
        <v>0</v>
      </c>
      <c r="H34" s="292">
        <v>0</v>
      </c>
      <c r="I34" s="292">
        <v>20000</v>
      </c>
      <c r="J34" s="292">
        <v>0</v>
      </c>
      <c r="K34" s="292">
        <v>0</v>
      </c>
      <c r="L34" s="292">
        <v>0</v>
      </c>
      <c r="M34" s="292">
        <v>0</v>
      </c>
      <c r="N34" s="292">
        <v>0</v>
      </c>
      <c r="O34" s="365">
        <f t="shared" si="0"/>
        <v>30000</v>
      </c>
    </row>
    <row r="35" spans="1:15" s="63" customFormat="1" ht="12" customHeight="1">
      <c r="A35" s="364">
        <v>29</v>
      </c>
      <c r="B35" s="342" t="s">
        <v>602</v>
      </c>
      <c r="C35" s="370">
        <v>0</v>
      </c>
      <c r="D35" s="292">
        <v>0</v>
      </c>
      <c r="E35" s="292">
        <v>0</v>
      </c>
      <c r="F35" s="292"/>
      <c r="G35" s="292">
        <v>6000</v>
      </c>
      <c r="H35" s="292">
        <v>0</v>
      </c>
      <c r="I35" s="292">
        <v>5000</v>
      </c>
      <c r="J35" s="292">
        <v>0</v>
      </c>
      <c r="K35" s="292">
        <v>0</v>
      </c>
      <c r="L35" s="292">
        <v>0</v>
      </c>
      <c r="M35" s="292">
        <v>5000</v>
      </c>
      <c r="N35" s="292">
        <v>0</v>
      </c>
      <c r="O35" s="365">
        <f t="shared" si="0"/>
        <v>16000</v>
      </c>
    </row>
    <row r="36" spans="1:15" s="63" customFormat="1" ht="12" customHeight="1">
      <c r="A36" s="364">
        <v>30</v>
      </c>
      <c r="B36" s="342" t="s">
        <v>603</v>
      </c>
      <c r="C36" s="370" t="s">
        <v>139</v>
      </c>
      <c r="D36" s="292">
        <v>0</v>
      </c>
      <c r="E36" s="292">
        <v>0</v>
      </c>
      <c r="F36" s="292"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v>0</v>
      </c>
      <c r="O36" s="365">
        <f t="shared" si="0"/>
        <v>0</v>
      </c>
    </row>
    <row r="37" spans="1:15" s="63" customFormat="1" ht="12" customHeight="1">
      <c r="A37" s="364">
        <v>31</v>
      </c>
      <c r="B37" s="342" t="s">
        <v>604</v>
      </c>
      <c r="C37" s="370" t="s">
        <v>139</v>
      </c>
      <c r="D37" s="292">
        <v>0</v>
      </c>
      <c r="E37" s="292">
        <v>0</v>
      </c>
      <c r="F37" s="292">
        <v>0</v>
      </c>
      <c r="G37" s="292">
        <v>0</v>
      </c>
      <c r="H37" s="292">
        <v>0</v>
      </c>
      <c r="I37" s="292">
        <v>0</v>
      </c>
      <c r="J37" s="292">
        <v>0</v>
      </c>
      <c r="K37" s="292">
        <v>0</v>
      </c>
      <c r="L37" s="292">
        <v>0</v>
      </c>
      <c r="M37" s="292">
        <v>0</v>
      </c>
      <c r="N37" s="292">
        <v>0</v>
      </c>
      <c r="O37" s="365">
        <f t="shared" si="0"/>
        <v>0</v>
      </c>
    </row>
    <row r="38" spans="1:15" s="63" customFormat="1" ht="12" customHeight="1">
      <c r="A38" s="364">
        <v>32</v>
      </c>
      <c r="B38" s="342" t="s">
        <v>605</v>
      </c>
      <c r="C38" s="370" t="s">
        <v>139</v>
      </c>
      <c r="D38" s="292">
        <v>1</v>
      </c>
      <c r="E38" s="292">
        <v>1500</v>
      </c>
      <c r="F38" s="292">
        <v>0</v>
      </c>
      <c r="G38" s="292">
        <v>0</v>
      </c>
      <c r="H38" s="292">
        <v>0</v>
      </c>
      <c r="I38" s="292">
        <v>0</v>
      </c>
      <c r="J38" s="292">
        <v>0</v>
      </c>
      <c r="K38" s="292">
        <v>0</v>
      </c>
      <c r="L38" s="292">
        <v>0</v>
      </c>
      <c r="M38" s="292">
        <v>0</v>
      </c>
      <c r="N38" s="292">
        <v>0</v>
      </c>
      <c r="O38" s="365">
        <f t="shared" si="0"/>
        <v>1500</v>
      </c>
    </row>
    <row r="39" spans="1:15" s="63" customFormat="1" ht="12" customHeight="1">
      <c r="A39" s="364">
        <v>33</v>
      </c>
      <c r="B39" s="342" t="s">
        <v>606</v>
      </c>
      <c r="C39" s="370" t="s">
        <v>139</v>
      </c>
      <c r="D39" s="292">
        <v>0</v>
      </c>
      <c r="E39" s="292">
        <v>0</v>
      </c>
      <c r="F39" s="292">
        <v>0</v>
      </c>
      <c r="G39" s="292">
        <v>0</v>
      </c>
      <c r="H39" s="292">
        <v>0</v>
      </c>
      <c r="I39" s="292">
        <v>0</v>
      </c>
      <c r="J39" s="292">
        <v>0</v>
      </c>
      <c r="K39" s="292">
        <v>0</v>
      </c>
      <c r="L39" s="292">
        <v>0</v>
      </c>
      <c r="M39" s="292">
        <v>0</v>
      </c>
      <c r="N39" s="292">
        <v>0</v>
      </c>
      <c r="O39" s="365">
        <f t="shared" si="0"/>
        <v>0</v>
      </c>
    </row>
    <row r="40" spans="1:15" s="63" customFormat="1" ht="12" customHeight="1">
      <c r="A40" s="364">
        <v>34</v>
      </c>
      <c r="B40" s="369" t="s">
        <v>607</v>
      </c>
      <c r="C40" s="370" t="s">
        <v>139</v>
      </c>
      <c r="D40" s="292">
        <v>1</v>
      </c>
      <c r="E40" s="292">
        <v>50000</v>
      </c>
      <c r="F40" s="292">
        <v>0</v>
      </c>
      <c r="G40" s="292">
        <v>0</v>
      </c>
      <c r="H40" s="292">
        <v>1</v>
      </c>
      <c r="I40" s="292">
        <v>130000</v>
      </c>
      <c r="J40" s="292">
        <v>0</v>
      </c>
      <c r="K40" s="292">
        <v>0</v>
      </c>
      <c r="L40" s="292">
        <v>0</v>
      </c>
      <c r="M40" s="292">
        <v>0</v>
      </c>
      <c r="N40" s="292">
        <v>0</v>
      </c>
      <c r="O40" s="365">
        <f t="shared" si="0"/>
        <v>180000</v>
      </c>
    </row>
    <row r="41" spans="1:15" s="63" customFormat="1" ht="12" customHeight="1">
      <c r="A41" s="364">
        <v>35</v>
      </c>
      <c r="B41" s="369" t="s">
        <v>608</v>
      </c>
      <c r="C41" s="370" t="s">
        <v>139</v>
      </c>
      <c r="D41" s="292">
        <v>0</v>
      </c>
      <c r="E41" s="292">
        <v>0</v>
      </c>
      <c r="F41" s="292">
        <v>0</v>
      </c>
      <c r="G41" s="292">
        <v>0</v>
      </c>
      <c r="H41" s="292">
        <v>0</v>
      </c>
      <c r="I41" s="292">
        <v>13000</v>
      </c>
      <c r="J41" s="292">
        <v>0</v>
      </c>
      <c r="K41" s="292">
        <v>0</v>
      </c>
      <c r="L41" s="292">
        <v>0</v>
      </c>
      <c r="M41" s="292">
        <v>0</v>
      </c>
      <c r="N41" s="292">
        <v>0</v>
      </c>
      <c r="O41" s="365">
        <f t="shared" si="0"/>
        <v>13000</v>
      </c>
    </row>
    <row r="42" spans="1:15" s="63" customFormat="1" ht="12" customHeight="1">
      <c r="A42" s="364">
        <v>36</v>
      </c>
      <c r="B42" s="369" t="s">
        <v>609</v>
      </c>
      <c r="C42" s="370" t="s">
        <v>139</v>
      </c>
      <c r="D42" s="292">
        <v>0</v>
      </c>
      <c r="E42" s="292">
        <v>0</v>
      </c>
      <c r="F42" s="292">
        <v>0</v>
      </c>
      <c r="G42" s="292">
        <v>0</v>
      </c>
      <c r="H42" s="292">
        <v>0</v>
      </c>
      <c r="I42" s="292">
        <v>0</v>
      </c>
      <c r="J42" s="292">
        <v>0</v>
      </c>
      <c r="K42" s="292">
        <v>0</v>
      </c>
      <c r="L42" s="292">
        <v>0</v>
      </c>
      <c r="M42" s="292">
        <v>0</v>
      </c>
      <c r="N42" s="292">
        <v>0</v>
      </c>
      <c r="O42" s="365">
        <f t="shared" si="0"/>
        <v>0</v>
      </c>
    </row>
    <row r="43" spans="1:15" s="63" customFormat="1" ht="12" customHeight="1">
      <c r="A43" s="364">
        <v>37</v>
      </c>
      <c r="B43" s="369" t="s">
        <v>610</v>
      </c>
      <c r="C43" s="370" t="s">
        <v>139</v>
      </c>
      <c r="D43" s="292">
        <v>0</v>
      </c>
      <c r="E43" s="292">
        <v>0</v>
      </c>
      <c r="F43" s="292">
        <v>0</v>
      </c>
      <c r="G43" s="292">
        <v>0</v>
      </c>
      <c r="H43" s="292">
        <v>0</v>
      </c>
      <c r="I43" s="292">
        <v>0</v>
      </c>
      <c r="J43" s="292">
        <v>0</v>
      </c>
      <c r="K43" s="292">
        <v>0</v>
      </c>
      <c r="L43" s="292">
        <v>0</v>
      </c>
      <c r="M43" s="292">
        <v>0</v>
      </c>
      <c r="N43" s="292">
        <v>0</v>
      </c>
      <c r="O43" s="365">
        <f t="shared" si="0"/>
        <v>0</v>
      </c>
    </row>
    <row r="44" spans="1:15" s="293" customFormat="1" ht="12" customHeight="1">
      <c r="A44" s="364">
        <v>38</v>
      </c>
      <c r="B44" s="372" t="s">
        <v>611</v>
      </c>
      <c r="C44" s="373" t="s">
        <v>139</v>
      </c>
      <c r="D44" s="292">
        <v>0</v>
      </c>
      <c r="E44" s="292">
        <v>0</v>
      </c>
      <c r="F44" s="292">
        <v>0</v>
      </c>
      <c r="G44" s="292">
        <v>0</v>
      </c>
      <c r="H44" s="292">
        <v>1</v>
      </c>
      <c r="I44" s="292">
        <v>60000</v>
      </c>
      <c r="J44" s="292">
        <v>0</v>
      </c>
      <c r="K44" s="292">
        <v>0</v>
      </c>
      <c r="L44" s="292">
        <v>0</v>
      </c>
      <c r="M44" s="292">
        <v>0</v>
      </c>
      <c r="N44" s="292">
        <v>0</v>
      </c>
      <c r="O44" s="365">
        <f t="shared" si="0"/>
        <v>60000</v>
      </c>
    </row>
    <row r="45" spans="1:15" ht="12.75">
      <c r="A45" s="364">
        <v>39</v>
      </c>
      <c r="B45" s="372" t="s">
        <v>612</v>
      </c>
      <c r="C45" s="373" t="s">
        <v>139</v>
      </c>
      <c r="D45" s="292">
        <v>1</v>
      </c>
      <c r="E45" s="292">
        <v>15000</v>
      </c>
      <c r="F45" s="292">
        <v>0</v>
      </c>
      <c r="G45" s="292">
        <v>0</v>
      </c>
      <c r="H45" s="292">
        <v>0</v>
      </c>
      <c r="I45" s="292">
        <v>0</v>
      </c>
      <c r="J45" s="292">
        <v>0</v>
      </c>
      <c r="K45" s="292">
        <v>0</v>
      </c>
      <c r="L45" s="292">
        <v>0</v>
      </c>
      <c r="M45" s="292">
        <v>0</v>
      </c>
      <c r="N45" s="292">
        <v>0</v>
      </c>
      <c r="O45" s="365">
        <f t="shared" si="0"/>
        <v>15000</v>
      </c>
    </row>
    <row r="46" spans="1:15" ht="12.75">
      <c r="A46" s="364">
        <v>40</v>
      </c>
      <c r="B46" s="372" t="s">
        <v>371</v>
      </c>
      <c r="C46" s="373" t="s">
        <v>139</v>
      </c>
      <c r="D46" s="292">
        <v>0</v>
      </c>
      <c r="E46" s="292">
        <v>0</v>
      </c>
      <c r="F46" s="292">
        <v>0</v>
      </c>
      <c r="G46" s="292">
        <v>0</v>
      </c>
      <c r="H46" s="292">
        <v>1</v>
      </c>
      <c r="I46" s="292">
        <v>400</v>
      </c>
      <c r="J46" s="292">
        <v>1</v>
      </c>
      <c r="K46" s="292">
        <v>400</v>
      </c>
      <c r="L46" s="292">
        <v>0</v>
      </c>
      <c r="M46" s="292">
        <v>0</v>
      </c>
      <c r="N46" s="292">
        <v>0</v>
      </c>
      <c r="O46" s="365">
        <f t="shared" si="0"/>
        <v>800</v>
      </c>
    </row>
    <row r="47" spans="1:15" ht="12.75">
      <c r="A47" s="364">
        <v>41</v>
      </c>
      <c r="B47" s="372" t="s">
        <v>613</v>
      </c>
      <c r="C47" s="373" t="s">
        <v>139</v>
      </c>
      <c r="D47" s="292">
        <v>0</v>
      </c>
      <c r="E47" s="292">
        <v>0</v>
      </c>
      <c r="F47" s="292">
        <v>0</v>
      </c>
      <c r="G47" s="292">
        <v>0</v>
      </c>
      <c r="H47" s="292">
        <v>0</v>
      </c>
      <c r="I47" s="292">
        <v>0</v>
      </c>
      <c r="J47" s="292">
        <v>2</v>
      </c>
      <c r="K47" s="292">
        <v>100</v>
      </c>
      <c r="L47" s="292">
        <v>0</v>
      </c>
      <c r="M47" s="292">
        <v>0</v>
      </c>
      <c r="N47" s="292">
        <v>0</v>
      </c>
      <c r="O47" s="365">
        <f t="shared" si="0"/>
        <v>100</v>
      </c>
    </row>
    <row r="48" spans="1:15" ht="12.75">
      <c r="A48" s="364">
        <v>42</v>
      </c>
      <c r="B48" s="372" t="s">
        <v>614</v>
      </c>
      <c r="C48" s="373" t="s">
        <v>139</v>
      </c>
      <c r="D48" s="292">
        <v>0</v>
      </c>
      <c r="E48" s="292">
        <v>0</v>
      </c>
      <c r="F48" s="292">
        <v>0</v>
      </c>
      <c r="G48" s="292">
        <v>0</v>
      </c>
      <c r="H48" s="292">
        <v>0</v>
      </c>
      <c r="I48" s="292">
        <v>0</v>
      </c>
      <c r="J48" s="292"/>
      <c r="K48" s="292"/>
      <c r="L48" s="292">
        <v>0</v>
      </c>
      <c r="M48" s="292">
        <v>0</v>
      </c>
      <c r="N48" s="292">
        <v>0</v>
      </c>
      <c r="O48" s="365">
        <f t="shared" si="0"/>
        <v>0</v>
      </c>
    </row>
    <row r="49" spans="1:15" ht="12.75">
      <c r="A49" s="364">
        <v>43</v>
      </c>
      <c r="B49" s="372" t="s">
        <v>615</v>
      </c>
      <c r="C49" s="373" t="s">
        <v>139</v>
      </c>
      <c r="D49" s="292">
        <v>0</v>
      </c>
      <c r="E49" s="292">
        <v>0</v>
      </c>
      <c r="F49" s="292">
        <v>2</v>
      </c>
      <c r="G49" s="292">
        <v>800</v>
      </c>
      <c r="H49" s="292">
        <v>0</v>
      </c>
      <c r="I49" s="292">
        <v>0</v>
      </c>
      <c r="J49" s="292"/>
      <c r="K49" s="292"/>
      <c r="L49" s="292">
        <v>0</v>
      </c>
      <c r="M49" s="292">
        <v>0</v>
      </c>
      <c r="N49" s="292">
        <v>0</v>
      </c>
      <c r="O49" s="365">
        <f t="shared" si="0"/>
        <v>800</v>
      </c>
    </row>
    <row r="50" spans="1:15" ht="12.75">
      <c r="A50" s="364">
        <v>44</v>
      </c>
      <c r="B50" s="372" t="s">
        <v>616</v>
      </c>
      <c r="C50" s="373" t="s">
        <v>139</v>
      </c>
      <c r="D50" s="292">
        <v>0</v>
      </c>
      <c r="E50" s="292">
        <v>0</v>
      </c>
      <c r="F50" s="292">
        <v>0</v>
      </c>
      <c r="G50" s="292">
        <v>0</v>
      </c>
      <c r="H50" s="292">
        <v>0</v>
      </c>
      <c r="I50" s="292">
        <v>0</v>
      </c>
      <c r="J50" s="292">
        <v>1</v>
      </c>
      <c r="K50" s="292">
        <v>1000</v>
      </c>
      <c r="L50" s="292">
        <v>0</v>
      </c>
      <c r="M50" s="292">
        <v>0</v>
      </c>
      <c r="N50" s="292">
        <v>0</v>
      </c>
      <c r="O50" s="365">
        <f t="shared" si="0"/>
        <v>1000</v>
      </c>
    </row>
    <row r="51" spans="1:15" ht="12.75">
      <c r="A51" s="364">
        <v>45</v>
      </c>
      <c r="B51" s="372" t="s">
        <v>617</v>
      </c>
      <c r="C51" s="373" t="s">
        <v>139</v>
      </c>
      <c r="D51" s="292">
        <v>1</v>
      </c>
      <c r="E51" s="292">
        <v>250</v>
      </c>
      <c r="F51" s="292">
        <v>0</v>
      </c>
      <c r="G51" s="292">
        <v>0</v>
      </c>
      <c r="H51" s="292">
        <v>0</v>
      </c>
      <c r="I51" s="292">
        <v>0</v>
      </c>
      <c r="J51" s="292">
        <v>1</v>
      </c>
      <c r="K51" s="292">
        <v>400</v>
      </c>
      <c r="L51" s="292">
        <v>0</v>
      </c>
      <c r="M51" s="292">
        <v>0</v>
      </c>
      <c r="N51" s="292">
        <v>0</v>
      </c>
      <c r="O51" s="365">
        <f t="shared" si="0"/>
        <v>650</v>
      </c>
    </row>
    <row r="52" spans="1:15" ht="12.75">
      <c r="A52" s="364">
        <v>46</v>
      </c>
      <c r="B52" s="372" t="s">
        <v>618</v>
      </c>
      <c r="C52" s="373" t="s">
        <v>139</v>
      </c>
      <c r="D52" s="292">
        <v>1</v>
      </c>
      <c r="E52" s="292">
        <v>250</v>
      </c>
      <c r="F52" s="292">
        <v>0</v>
      </c>
      <c r="G52" s="292">
        <v>0</v>
      </c>
      <c r="H52" s="292">
        <v>0</v>
      </c>
      <c r="I52" s="292">
        <v>0</v>
      </c>
      <c r="J52" s="292">
        <v>1</v>
      </c>
      <c r="K52" s="292">
        <v>200</v>
      </c>
      <c r="L52" s="292">
        <v>0</v>
      </c>
      <c r="M52" s="292">
        <v>0</v>
      </c>
      <c r="N52" s="292">
        <v>0</v>
      </c>
      <c r="O52" s="365">
        <f t="shared" si="0"/>
        <v>450</v>
      </c>
    </row>
    <row r="53" spans="1:15" ht="12.75">
      <c r="A53" s="364">
        <v>47</v>
      </c>
      <c r="B53" s="372" t="s">
        <v>619</v>
      </c>
      <c r="C53" s="373" t="s">
        <v>139</v>
      </c>
      <c r="D53" s="292">
        <v>0</v>
      </c>
      <c r="E53" s="292">
        <v>0</v>
      </c>
      <c r="F53" s="292">
        <v>0</v>
      </c>
      <c r="G53" s="292">
        <v>0</v>
      </c>
      <c r="H53" s="292">
        <v>0</v>
      </c>
      <c r="I53" s="292">
        <v>0</v>
      </c>
      <c r="J53" s="292">
        <v>0</v>
      </c>
      <c r="K53" s="292">
        <v>0</v>
      </c>
      <c r="L53" s="292">
        <v>0</v>
      </c>
      <c r="M53" s="292">
        <v>0</v>
      </c>
      <c r="N53" s="292">
        <v>0</v>
      </c>
      <c r="O53" s="365">
        <f t="shared" si="0"/>
        <v>0</v>
      </c>
    </row>
    <row r="54" spans="1:15" ht="12.75">
      <c r="A54" s="364">
        <v>48</v>
      </c>
      <c r="B54" s="372" t="s">
        <v>620</v>
      </c>
      <c r="C54" s="373" t="s">
        <v>139</v>
      </c>
      <c r="D54" s="292">
        <v>0</v>
      </c>
      <c r="E54" s="292">
        <v>0</v>
      </c>
      <c r="F54" s="292">
        <v>0</v>
      </c>
      <c r="G54" s="292">
        <v>0</v>
      </c>
      <c r="H54" s="292">
        <v>1</v>
      </c>
      <c r="I54" s="292">
        <v>6000</v>
      </c>
      <c r="J54" s="292">
        <v>0</v>
      </c>
      <c r="K54" s="292">
        <v>0</v>
      </c>
      <c r="L54" s="292">
        <v>0</v>
      </c>
      <c r="M54" s="292">
        <v>10000</v>
      </c>
      <c r="N54" s="292">
        <v>0</v>
      </c>
      <c r="O54" s="365">
        <f t="shared" si="0"/>
        <v>16000</v>
      </c>
    </row>
    <row r="55" spans="1:15" ht="12.75">
      <c r="A55" s="364">
        <v>49</v>
      </c>
      <c r="B55" s="372" t="s">
        <v>621</v>
      </c>
      <c r="C55" s="373" t="s">
        <v>139</v>
      </c>
      <c r="D55" s="292">
        <v>0</v>
      </c>
      <c r="E55" s="292">
        <v>0</v>
      </c>
      <c r="F55" s="292">
        <v>42</v>
      </c>
      <c r="G55" s="292">
        <v>3183</v>
      </c>
      <c r="H55" s="292">
        <v>0</v>
      </c>
      <c r="I55" s="292">
        <v>12000</v>
      </c>
      <c r="J55" s="292">
        <v>0</v>
      </c>
      <c r="K55" s="292">
        <v>2000</v>
      </c>
      <c r="L55" s="292">
        <v>0</v>
      </c>
      <c r="M55" s="292">
        <v>0</v>
      </c>
      <c r="N55" s="292">
        <v>0</v>
      </c>
      <c r="O55" s="365">
        <f t="shared" si="0"/>
        <v>17183</v>
      </c>
    </row>
    <row r="56" spans="1:15" ht="12.75">
      <c r="A56" s="364">
        <v>50</v>
      </c>
      <c r="B56" s="372" t="s">
        <v>622</v>
      </c>
      <c r="C56" s="373" t="s">
        <v>158</v>
      </c>
      <c r="D56" s="292">
        <v>0</v>
      </c>
      <c r="E56" s="292">
        <v>5000</v>
      </c>
      <c r="F56" s="292">
        <v>0</v>
      </c>
      <c r="G56" s="292">
        <v>0</v>
      </c>
      <c r="H56" s="292">
        <v>0</v>
      </c>
      <c r="I56" s="292">
        <v>0</v>
      </c>
      <c r="J56" s="292">
        <v>0</v>
      </c>
      <c r="K56" s="292">
        <v>0</v>
      </c>
      <c r="L56" s="292">
        <v>0</v>
      </c>
      <c r="M56" s="292">
        <v>0</v>
      </c>
      <c r="N56" s="292">
        <v>0</v>
      </c>
      <c r="O56" s="365">
        <f t="shared" si="0"/>
        <v>5000</v>
      </c>
    </row>
    <row r="57" spans="1:15" ht="12.75">
      <c r="A57" s="364">
        <v>51</v>
      </c>
      <c r="B57" s="369" t="s">
        <v>293</v>
      </c>
      <c r="C57" s="370" t="s">
        <v>158</v>
      </c>
      <c r="D57" s="292">
        <v>0</v>
      </c>
      <c r="E57" s="292">
        <v>0</v>
      </c>
      <c r="F57" s="292">
        <v>0</v>
      </c>
      <c r="G57" s="292">
        <v>0</v>
      </c>
      <c r="H57" s="292">
        <v>0</v>
      </c>
      <c r="I57" s="292">
        <v>0</v>
      </c>
      <c r="J57" s="292">
        <v>0</v>
      </c>
      <c r="K57" s="292">
        <v>1000</v>
      </c>
      <c r="L57" s="292">
        <v>0</v>
      </c>
      <c r="M57" s="292">
        <v>5000</v>
      </c>
      <c r="N57" s="292">
        <v>0</v>
      </c>
      <c r="O57" s="365">
        <f t="shared" si="0"/>
        <v>6000</v>
      </c>
    </row>
    <row r="58" spans="1:15" ht="12.75">
      <c r="A58" s="364">
        <v>52</v>
      </c>
      <c r="B58" s="369" t="s">
        <v>623</v>
      </c>
      <c r="C58" s="370" t="s">
        <v>158</v>
      </c>
      <c r="D58" s="292">
        <v>0</v>
      </c>
      <c r="E58" s="292">
        <v>5000</v>
      </c>
      <c r="F58" s="292">
        <v>0</v>
      </c>
      <c r="G58" s="292">
        <v>0</v>
      </c>
      <c r="H58" s="292">
        <v>0</v>
      </c>
      <c r="I58" s="292">
        <v>0</v>
      </c>
      <c r="J58" s="292">
        <v>0</v>
      </c>
      <c r="K58" s="292">
        <v>0</v>
      </c>
      <c r="L58" s="292">
        <v>0</v>
      </c>
      <c r="M58" s="292">
        <v>0</v>
      </c>
      <c r="N58" s="292">
        <v>0</v>
      </c>
      <c r="O58" s="365">
        <f t="shared" si="0"/>
        <v>5000</v>
      </c>
    </row>
    <row r="59" spans="1:15" ht="12.75">
      <c r="A59" s="364">
        <v>53</v>
      </c>
      <c r="B59" s="369" t="s">
        <v>624</v>
      </c>
      <c r="C59" s="370" t="s">
        <v>158</v>
      </c>
      <c r="D59" s="292">
        <v>0</v>
      </c>
      <c r="E59" s="292">
        <v>0</v>
      </c>
      <c r="F59" s="292">
        <v>0</v>
      </c>
      <c r="G59" s="292">
        <v>0</v>
      </c>
      <c r="H59" s="292">
        <v>1</v>
      </c>
      <c r="I59" s="292">
        <v>10000</v>
      </c>
      <c r="J59" s="292">
        <v>0</v>
      </c>
      <c r="K59" s="292">
        <v>0</v>
      </c>
      <c r="L59" s="292">
        <v>0</v>
      </c>
      <c r="M59" s="292">
        <v>0</v>
      </c>
      <c r="N59" s="292">
        <v>0</v>
      </c>
      <c r="O59" s="365">
        <f t="shared" si="0"/>
        <v>10000</v>
      </c>
    </row>
    <row r="60" spans="1:15" ht="12.75">
      <c r="A60" s="364">
        <v>54</v>
      </c>
      <c r="B60" s="369" t="s">
        <v>625</v>
      </c>
      <c r="C60" s="370" t="s">
        <v>139</v>
      </c>
      <c r="D60" s="292">
        <v>0</v>
      </c>
      <c r="E60" s="292">
        <v>0</v>
      </c>
      <c r="F60" s="292">
        <v>0</v>
      </c>
      <c r="G60" s="292">
        <v>0</v>
      </c>
      <c r="H60" s="292">
        <v>0</v>
      </c>
      <c r="I60" s="292">
        <v>0</v>
      </c>
      <c r="J60" s="292">
        <v>0</v>
      </c>
      <c r="K60" s="292">
        <v>1200</v>
      </c>
      <c r="L60" s="292">
        <v>0</v>
      </c>
      <c r="M60" s="292">
        <v>0</v>
      </c>
      <c r="N60" s="292">
        <v>0</v>
      </c>
      <c r="O60" s="365">
        <f t="shared" si="0"/>
        <v>1200</v>
      </c>
    </row>
    <row r="61" spans="1:15" ht="12.75">
      <c r="A61" s="364">
        <v>55</v>
      </c>
      <c r="B61" s="369" t="s">
        <v>626</v>
      </c>
      <c r="C61" s="370" t="s">
        <v>158</v>
      </c>
      <c r="D61" s="292">
        <v>0</v>
      </c>
      <c r="E61" s="292">
        <v>0</v>
      </c>
      <c r="F61" s="292">
        <v>54</v>
      </c>
      <c r="G61" s="292">
        <v>818</v>
      </c>
      <c r="H61" s="292">
        <v>0</v>
      </c>
      <c r="I61" s="292">
        <v>0</v>
      </c>
      <c r="J61" s="292">
        <v>0</v>
      </c>
      <c r="K61" s="292">
        <v>0</v>
      </c>
      <c r="L61" s="292">
        <v>0</v>
      </c>
      <c r="M61" s="292">
        <v>0</v>
      </c>
      <c r="N61" s="292">
        <v>0</v>
      </c>
      <c r="O61" s="365">
        <f t="shared" si="0"/>
        <v>818</v>
      </c>
    </row>
    <row r="62" spans="1:15" ht="12.75">
      <c r="A62" s="364">
        <v>56</v>
      </c>
      <c r="B62" s="369" t="s">
        <v>627</v>
      </c>
      <c r="C62" s="370" t="s">
        <v>158</v>
      </c>
      <c r="D62" s="292">
        <v>0</v>
      </c>
      <c r="E62" s="292">
        <v>0</v>
      </c>
      <c r="F62" s="292">
        <v>640</v>
      </c>
      <c r="G62" s="292">
        <v>11871</v>
      </c>
      <c r="H62" s="292">
        <v>0</v>
      </c>
      <c r="I62" s="292">
        <v>0</v>
      </c>
      <c r="J62" s="292">
        <v>0</v>
      </c>
      <c r="K62" s="292">
        <v>0</v>
      </c>
      <c r="L62" s="292">
        <v>0</v>
      </c>
      <c r="M62" s="292">
        <v>0</v>
      </c>
      <c r="N62" s="292">
        <v>0</v>
      </c>
      <c r="O62" s="365">
        <f t="shared" si="0"/>
        <v>11871</v>
      </c>
    </row>
    <row r="63" spans="1:15" ht="12.75">
      <c r="A63" s="364">
        <v>57</v>
      </c>
      <c r="B63" s="369" t="s">
        <v>628</v>
      </c>
      <c r="C63" s="370" t="s">
        <v>158</v>
      </c>
      <c r="D63" s="292">
        <v>0</v>
      </c>
      <c r="E63" s="292">
        <v>0</v>
      </c>
      <c r="F63" s="292">
        <v>0</v>
      </c>
      <c r="G63" s="292">
        <v>0</v>
      </c>
      <c r="H63" s="292">
        <v>0</v>
      </c>
      <c r="I63" s="292">
        <v>15000</v>
      </c>
      <c r="J63" s="292">
        <v>0</v>
      </c>
      <c r="K63" s="292">
        <v>0</v>
      </c>
      <c r="L63" s="292">
        <v>0</v>
      </c>
      <c r="M63" s="292">
        <v>0</v>
      </c>
      <c r="N63" s="292">
        <v>0</v>
      </c>
      <c r="O63" s="365">
        <f t="shared" si="0"/>
        <v>15000</v>
      </c>
    </row>
    <row r="64" spans="1:15" ht="12.75">
      <c r="A64" s="364">
        <v>58</v>
      </c>
      <c r="B64" s="369" t="s">
        <v>629</v>
      </c>
      <c r="C64" s="370" t="s">
        <v>158</v>
      </c>
      <c r="D64" s="292">
        <v>0</v>
      </c>
      <c r="E64" s="292">
        <v>0</v>
      </c>
      <c r="F64" s="292">
        <v>0</v>
      </c>
      <c r="G64" s="292">
        <v>0</v>
      </c>
      <c r="H64" s="292">
        <v>4</v>
      </c>
      <c r="I64" s="292">
        <v>4000</v>
      </c>
      <c r="J64" s="292">
        <v>0</v>
      </c>
      <c r="K64" s="292">
        <v>0</v>
      </c>
      <c r="L64" s="292">
        <v>0</v>
      </c>
      <c r="M64" s="292">
        <v>0</v>
      </c>
      <c r="N64" s="292">
        <v>0</v>
      </c>
      <c r="O64" s="365">
        <f t="shared" si="0"/>
        <v>4000</v>
      </c>
    </row>
    <row r="65" spans="1:15" ht="12.75">
      <c r="A65" s="364">
        <v>59</v>
      </c>
      <c r="B65" s="369" t="s">
        <v>630</v>
      </c>
      <c r="C65" s="370" t="s">
        <v>158</v>
      </c>
      <c r="D65" s="292">
        <v>0</v>
      </c>
      <c r="E65" s="292">
        <v>0</v>
      </c>
      <c r="F65" s="292">
        <v>0</v>
      </c>
      <c r="G65" s="292">
        <v>0</v>
      </c>
      <c r="H65" s="292">
        <v>0</v>
      </c>
      <c r="I65" s="292">
        <v>6000</v>
      </c>
      <c r="J65" s="292">
        <v>0</v>
      </c>
      <c r="K65" s="292">
        <v>0</v>
      </c>
      <c r="L65" s="292">
        <v>0</v>
      </c>
      <c r="M65" s="292">
        <v>0</v>
      </c>
      <c r="N65" s="292">
        <v>0</v>
      </c>
      <c r="O65" s="365">
        <f t="shared" si="0"/>
        <v>6000</v>
      </c>
    </row>
    <row r="66" spans="1:15" ht="12.75">
      <c r="A66" s="364">
        <v>60</v>
      </c>
      <c r="B66" s="369" t="s">
        <v>631</v>
      </c>
      <c r="C66" s="370" t="s">
        <v>158</v>
      </c>
      <c r="D66" s="292">
        <v>0</v>
      </c>
      <c r="E66" s="292">
        <v>0</v>
      </c>
      <c r="F66" s="292">
        <v>0</v>
      </c>
      <c r="G66" s="292">
        <v>0</v>
      </c>
      <c r="H66" s="292">
        <v>1</v>
      </c>
      <c r="I66" s="292">
        <v>600</v>
      </c>
      <c r="J66" s="292">
        <v>0</v>
      </c>
      <c r="K66" s="292">
        <v>0</v>
      </c>
      <c r="L66" s="292">
        <v>0</v>
      </c>
      <c r="M66" s="292">
        <v>0</v>
      </c>
      <c r="N66" s="292">
        <v>0</v>
      </c>
      <c r="O66" s="365">
        <f t="shared" si="0"/>
        <v>600</v>
      </c>
    </row>
    <row r="67" spans="1:15" ht="12.75">
      <c r="A67" s="374"/>
      <c r="B67" s="375" t="s">
        <v>110</v>
      </c>
      <c r="C67" s="375">
        <v>0</v>
      </c>
      <c r="D67" s="376">
        <v>0</v>
      </c>
      <c r="E67" s="376">
        <f>SUM(E7:E63)</f>
        <v>306500</v>
      </c>
      <c r="F67" s="376">
        <v>0</v>
      </c>
      <c r="G67" s="376">
        <f>SUM(G7:G63)</f>
        <v>525172</v>
      </c>
      <c r="H67" s="376">
        <v>0</v>
      </c>
      <c r="I67" s="376">
        <f>SUM(I7:I66)</f>
        <v>902500</v>
      </c>
      <c r="J67" s="376">
        <v>0</v>
      </c>
      <c r="K67" s="376">
        <f>SUM(K7:K63)</f>
        <v>56700</v>
      </c>
      <c r="L67" s="376">
        <v>0</v>
      </c>
      <c r="M67" s="376">
        <f>SUM(M7:M63)</f>
        <v>176000</v>
      </c>
      <c r="N67" s="376">
        <f>D67+F67+H67+J67+L67</f>
        <v>0</v>
      </c>
      <c r="O67" s="376">
        <f>E67+G67+I67+K67+M67</f>
        <v>1966872</v>
      </c>
    </row>
  </sheetData>
  <sheetProtection/>
  <mergeCells count="10">
    <mergeCell ref="A3:O3"/>
    <mergeCell ref="J5:K5"/>
    <mergeCell ref="L5:M5"/>
    <mergeCell ref="N5:O5"/>
    <mergeCell ref="A5:A6"/>
    <mergeCell ref="B5:B6"/>
    <mergeCell ref="C5:C6"/>
    <mergeCell ref="D5:E5"/>
    <mergeCell ref="F5:G5"/>
    <mergeCell ref="H5:I5"/>
  </mergeCells>
  <printOptions horizontalCentered="1"/>
  <pageMargins left="0.7480314960629921" right="0.7480314960629921" top="0.787401574803149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2.8515625" style="0" customWidth="1"/>
    <col min="2" max="2" width="9.28125" style="0" customWidth="1"/>
    <col min="3" max="11" width="6.7109375" style="0" customWidth="1"/>
    <col min="12" max="22" width="5.28125" style="0" customWidth="1"/>
    <col min="23" max="23" width="6.8515625" style="0" customWidth="1"/>
  </cols>
  <sheetData>
    <row r="1" spans="1:4" ht="12.75">
      <c r="A1" s="554" t="s">
        <v>22</v>
      </c>
      <c r="B1" s="554"/>
      <c r="C1" s="554"/>
      <c r="D1" s="554"/>
    </row>
    <row r="2" spans="1:4" ht="12.75">
      <c r="A2" s="554" t="s">
        <v>23</v>
      </c>
      <c r="B2" s="554"/>
      <c r="C2" s="554"/>
      <c r="D2" s="554"/>
    </row>
    <row r="4" spans="1:23" ht="12.75">
      <c r="A4" s="538" t="s">
        <v>469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8"/>
      <c r="T4" s="538"/>
      <c r="U4" s="538"/>
      <c r="V4" s="538"/>
      <c r="W4" s="538"/>
    </row>
    <row r="5" spans="1:23" ht="12.75">
      <c r="A5" s="538" t="s">
        <v>179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8"/>
      <c r="R5" s="538"/>
      <c r="S5" s="538"/>
      <c r="T5" s="538"/>
      <c r="U5" s="538"/>
      <c r="V5" s="538"/>
      <c r="W5" s="538"/>
    </row>
    <row r="6" spans="22:23" ht="12.75">
      <c r="V6" s="533" t="s">
        <v>184</v>
      </c>
      <c r="W6" s="533"/>
    </row>
    <row r="7" spans="1:23" ht="12.75">
      <c r="A7" s="530" t="s">
        <v>178</v>
      </c>
      <c r="B7" s="539" t="s">
        <v>160</v>
      </c>
      <c r="C7" s="535" t="s">
        <v>341</v>
      </c>
      <c r="D7" s="536"/>
      <c r="E7" s="537"/>
      <c r="F7" s="535" t="s">
        <v>161</v>
      </c>
      <c r="G7" s="536"/>
      <c r="H7" s="537"/>
      <c r="I7" s="535" t="s">
        <v>162</v>
      </c>
      <c r="J7" s="536"/>
      <c r="K7" s="537"/>
      <c r="L7" s="543" t="s">
        <v>377</v>
      </c>
      <c r="M7" s="544"/>
      <c r="N7" s="544"/>
      <c r="O7" s="544"/>
      <c r="P7" s="544"/>
      <c r="Q7" s="544"/>
      <c r="R7" s="544"/>
      <c r="S7" s="544"/>
      <c r="T7" s="544"/>
      <c r="U7" s="544"/>
      <c r="V7" s="544"/>
      <c r="W7" s="545"/>
    </row>
    <row r="8" spans="1:23" ht="12.75">
      <c r="A8" s="531"/>
      <c r="B8" s="540"/>
      <c r="C8" s="51" t="s">
        <v>227</v>
      </c>
      <c r="D8" s="51" t="s">
        <v>340</v>
      </c>
      <c r="E8" s="51" t="s">
        <v>4</v>
      </c>
      <c r="F8" s="51" t="s">
        <v>227</v>
      </c>
      <c r="G8" s="51" t="s">
        <v>340</v>
      </c>
      <c r="H8" s="51" t="s">
        <v>4</v>
      </c>
      <c r="I8" s="51" t="s">
        <v>227</v>
      </c>
      <c r="J8" s="51" t="s">
        <v>340</v>
      </c>
      <c r="K8" s="51" t="s">
        <v>4</v>
      </c>
      <c r="L8" s="558" t="s">
        <v>374</v>
      </c>
      <c r="M8" s="559"/>
      <c r="N8" s="559"/>
      <c r="O8" s="559"/>
      <c r="P8" s="559"/>
      <c r="Q8" s="559"/>
      <c r="R8" s="559"/>
      <c r="S8" s="559"/>
      <c r="T8" s="559"/>
      <c r="U8" s="559"/>
      <c r="V8" s="560"/>
      <c r="W8" s="561" t="s">
        <v>126</v>
      </c>
    </row>
    <row r="9" spans="1:23" ht="12.75">
      <c r="A9" s="532"/>
      <c r="B9" s="542"/>
      <c r="C9" s="53" t="s">
        <v>164</v>
      </c>
      <c r="D9" s="53" t="s">
        <v>164</v>
      </c>
      <c r="E9" s="53" t="s">
        <v>164</v>
      </c>
      <c r="F9" s="53" t="s">
        <v>164</v>
      </c>
      <c r="G9" s="53" t="s">
        <v>164</v>
      </c>
      <c r="H9" s="53" t="s">
        <v>164</v>
      </c>
      <c r="I9" s="53" t="s">
        <v>164</v>
      </c>
      <c r="J9" s="53" t="s">
        <v>164</v>
      </c>
      <c r="K9" s="53" t="s">
        <v>164</v>
      </c>
      <c r="L9" s="142" t="s">
        <v>330</v>
      </c>
      <c r="M9" s="142">
        <v>106</v>
      </c>
      <c r="N9" s="142" t="s">
        <v>331</v>
      </c>
      <c r="O9" s="142" t="s">
        <v>332</v>
      </c>
      <c r="P9" s="142" t="s">
        <v>333</v>
      </c>
      <c r="Q9" s="142" t="s">
        <v>334</v>
      </c>
      <c r="R9" s="142" t="s">
        <v>335</v>
      </c>
      <c r="S9" s="142" t="s">
        <v>336</v>
      </c>
      <c r="T9" s="142" t="s">
        <v>337</v>
      </c>
      <c r="U9" s="142" t="s">
        <v>338</v>
      </c>
      <c r="V9" s="142" t="s">
        <v>339</v>
      </c>
      <c r="W9" s="562"/>
    </row>
    <row r="10" spans="1:24" ht="12.75">
      <c r="A10" s="551" t="s">
        <v>166</v>
      </c>
      <c r="B10" s="1" t="s">
        <v>167</v>
      </c>
      <c r="C10" s="350">
        <v>0</v>
      </c>
      <c r="D10" s="257">
        <v>0</v>
      </c>
      <c r="E10" s="257">
        <f>C10+D10</f>
        <v>0</v>
      </c>
      <c r="F10" s="257">
        <v>0</v>
      </c>
      <c r="G10" s="257">
        <v>0</v>
      </c>
      <c r="H10" s="257">
        <f>F10+G10</f>
        <v>0</v>
      </c>
      <c r="I10" s="257">
        <v>15.8</v>
      </c>
      <c r="J10" s="257">
        <v>0</v>
      </c>
      <c r="K10" s="257">
        <f>I10+J10</f>
        <v>15.8</v>
      </c>
      <c r="L10" s="257">
        <v>15.8</v>
      </c>
      <c r="M10" s="257">
        <v>0</v>
      </c>
      <c r="N10" s="257">
        <v>0</v>
      </c>
      <c r="O10" s="257">
        <v>0</v>
      </c>
      <c r="P10" s="257">
        <v>0</v>
      </c>
      <c r="Q10" s="257">
        <v>0</v>
      </c>
      <c r="R10" s="257">
        <v>0</v>
      </c>
      <c r="S10" s="257">
        <v>0</v>
      </c>
      <c r="T10" s="257">
        <v>0</v>
      </c>
      <c r="U10" s="257">
        <v>0</v>
      </c>
      <c r="V10" s="257">
        <v>0</v>
      </c>
      <c r="W10" s="352">
        <f>L10+M10</f>
        <v>15.8</v>
      </c>
      <c r="X10" s="104"/>
    </row>
    <row r="11" spans="1:23" ht="12.75">
      <c r="A11" s="552"/>
      <c r="B11" s="1" t="s">
        <v>168</v>
      </c>
      <c r="C11" s="257">
        <v>0</v>
      </c>
      <c r="D11" s="257">
        <v>0</v>
      </c>
      <c r="E11" s="257">
        <f>C11+D11</f>
        <v>0</v>
      </c>
      <c r="F11" s="257">
        <v>0</v>
      </c>
      <c r="G11" s="257">
        <v>0</v>
      </c>
      <c r="H11" s="257">
        <f>F11+G11</f>
        <v>0</v>
      </c>
      <c r="I11" s="257">
        <v>7.9</v>
      </c>
      <c r="J11" s="257">
        <v>2.8</v>
      </c>
      <c r="K11" s="257">
        <f>I11+J11</f>
        <v>10.7</v>
      </c>
      <c r="L11" s="257">
        <v>10.7</v>
      </c>
      <c r="M11" s="257">
        <v>0</v>
      </c>
      <c r="N11" s="257">
        <v>0</v>
      </c>
      <c r="O11" s="257">
        <v>0</v>
      </c>
      <c r="P11" s="257">
        <v>0</v>
      </c>
      <c r="Q11" s="257">
        <v>0</v>
      </c>
      <c r="R11" s="257">
        <v>0</v>
      </c>
      <c r="S11" s="257">
        <v>0</v>
      </c>
      <c r="T11" s="257">
        <v>0</v>
      </c>
      <c r="U11" s="257">
        <v>0</v>
      </c>
      <c r="V11" s="257">
        <v>0</v>
      </c>
      <c r="W11" s="352">
        <f>L11+M11</f>
        <v>10.7</v>
      </c>
    </row>
    <row r="12" spans="1:23" ht="12.75">
      <c r="A12" s="552"/>
      <c r="B12" s="1" t="s">
        <v>13</v>
      </c>
      <c r="C12" s="257">
        <v>0</v>
      </c>
      <c r="D12" s="257">
        <v>0</v>
      </c>
      <c r="E12" s="257">
        <f>C12+D12</f>
        <v>0</v>
      </c>
      <c r="F12" s="257">
        <v>0</v>
      </c>
      <c r="G12" s="257">
        <v>0</v>
      </c>
      <c r="H12" s="257">
        <f>F12+G12</f>
        <v>0</v>
      </c>
      <c r="I12" s="257">
        <v>11.1</v>
      </c>
      <c r="J12" s="257">
        <v>3.3</v>
      </c>
      <c r="K12" s="257">
        <f>I12+J12</f>
        <v>14.399999999999999</v>
      </c>
      <c r="L12" s="257">
        <v>6.9</v>
      </c>
      <c r="M12" s="257">
        <v>7.5</v>
      </c>
      <c r="N12" s="257">
        <v>0</v>
      </c>
      <c r="O12" s="257">
        <v>0</v>
      </c>
      <c r="P12" s="257">
        <v>0</v>
      </c>
      <c r="Q12" s="257">
        <v>0</v>
      </c>
      <c r="R12" s="257">
        <v>0</v>
      </c>
      <c r="S12" s="257">
        <v>0</v>
      </c>
      <c r="T12" s="257">
        <v>0</v>
      </c>
      <c r="U12" s="257">
        <v>0</v>
      </c>
      <c r="V12" s="257">
        <v>0</v>
      </c>
      <c r="W12" s="352">
        <f>L12+M12</f>
        <v>14.4</v>
      </c>
    </row>
    <row r="13" spans="1:23" ht="12.75">
      <c r="A13" s="553"/>
      <c r="B13" s="491" t="s">
        <v>4</v>
      </c>
      <c r="C13" s="492">
        <f>SUM(C10:C12)</f>
        <v>0</v>
      </c>
      <c r="D13" s="492">
        <f aca="true" t="shared" si="0" ref="D13:J13">SUM(D10:D12)</f>
        <v>0</v>
      </c>
      <c r="E13" s="492">
        <f t="shared" si="0"/>
        <v>0</v>
      </c>
      <c r="F13" s="492">
        <f t="shared" si="0"/>
        <v>0</v>
      </c>
      <c r="G13" s="492">
        <f t="shared" si="0"/>
        <v>0</v>
      </c>
      <c r="H13" s="492">
        <f t="shared" si="0"/>
        <v>0</v>
      </c>
      <c r="I13" s="492">
        <f t="shared" si="0"/>
        <v>34.800000000000004</v>
      </c>
      <c r="J13" s="492">
        <f t="shared" si="0"/>
        <v>6.1</v>
      </c>
      <c r="K13" s="492">
        <f>SUM(K10:K12)</f>
        <v>40.9</v>
      </c>
      <c r="L13" s="492">
        <f>SUM(L10:L12)</f>
        <v>33.4</v>
      </c>
      <c r="M13" s="492">
        <f aca="true" t="shared" si="1" ref="M13:W13">SUM(M10:M12)</f>
        <v>7.5</v>
      </c>
      <c r="N13" s="492">
        <f t="shared" si="1"/>
        <v>0</v>
      </c>
      <c r="O13" s="492">
        <f t="shared" si="1"/>
        <v>0</v>
      </c>
      <c r="P13" s="492">
        <f t="shared" si="1"/>
        <v>0</v>
      </c>
      <c r="Q13" s="492">
        <f t="shared" si="1"/>
        <v>0</v>
      </c>
      <c r="R13" s="492">
        <f t="shared" si="1"/>
        <v>0</v>
      </c>
      <c r="S13" s="492">
        <f t="shared" si="1"/>
        <v>0</v>
      </c>
      <c r="T13" s="492">
        <f t="shared" si="1"/>
        <v>0</v>
      </c>
      <c r="U13" s="492">
        <f t="shared" si="1"/>
        <v>0</v>
      </c>
      <c r="V13" s="492">
        <f t="shared" si="1"/>
        <v>0</v>
      </c>
      <c r="W13" s="492">
        <f t="shared" si="1"/>
        <v>40.9</v>
      </c>
    </row>
    <row r="14" spans="1:23" ht="12.75">
      <c r="A14" s="12"/>
      <c r="B14" s="1" t="s">
        <v>169</v>
      </c>
      <c r="C14" s="257">
        <v>0</v>
      </c>
      <c r="D14" s="257">
        <v>7</v>
      </c>
      <c r="E14" s="257">
        <v>7</v>
      </c>
      <c r="F14" s="257">
        <v>0</v>
      </c>
      <c r="G14" s="257">
        <v>0</v>
      </c>
      <c r="H14" s="257">
        <v>0</v>
      </c>
      <c r="I14" s="257">
        <v>12</v>
      </c>
      <c r="J14" s="257">
        <v>0</v>
      </c>
      <c r="K14" s="257">
        <v>12</v>
      </c>
      <c r="L14" s="257">
        <v>0</v>
      </c>
      <c r="M14" s="257">
        <v>6.5</v>
      </c>
      <c r="N14" s="257">
        <v>12.5</v>
      </c>
      <c r="O14" s="257">
        <v>0</v>
      </c>
      <c r="P14" s="257">
        <v>0</v>
      </c>
      <c r="Q14" s="257">
        <v>0</v>
      </c>
      <c r="R14" s="257">
        <v>0</v>
      </c>
      <c r="S14" s="257">
        <v>0</v>
      </c>
      <c r="T14" s="257">
        <v>0</v>
      </c>
      <c r="U14" s="257">
        <v>0</v>
      </c>
      <c r="V14" s="257">
        <v>0</v>
      </c>
      <c r="W14" s="145">
        <v>19</v>
      </c>
    </row>
    <row r="15" spans="1:23" ht="12.75">
      <c r="A15" s="238" t="s">
        <v>171</v>
      </c>
      <c r="B15" s="1" t="s">
        <v>170</v>
      </c>
      <c r="C15" s="257">
        <v>13</v>
      </c>
      <c r="D15" s="257">
        <v>22</v>
      </c>
      <c r="E15" s="257">
        <v>35</v>
      </c>
      <c r="F15" s="257">
        <v>0</v>
      </c>
      <c r="G15" s="257">
        <v>0</v>
      </c>
      <c r="H15" s="257">
        <v>0</v>
      </c>
      <c r="I15" s="257">
        <v>8.5</v>
      </c>
      <c r="J15" s="257">
        <v>0</v>
      </c>
      <c r="K15" s="257">
        <v>8.5</v>
      </c>
      <c r="L15" s="257">
        <v>0</v>
      </c>
      <c r="M15" s="257">
        <v>10.5</v>
      </c>
      <c r="N15" s="257">
        <v>0</v>
      </c>
      <c r="O15" s="257">
        <v>20.5</v>
      </c>
      <c r="P15" s="257">
        <v>6</v>
      </c>
      <c r="Q15" s="257">
        <v>6.5</v>
      </c>
      <c r="R15" s="257">
        <v>0</v>
      </c>
      <c r="S15" s="257">
        <v>0</v>
      </c>
      <c r="T15" s="257">
        <v>0</v>
      </c>
      <c r="U15" s="257">
        <v>0</v>
      </c>
      <c r="V15" s="257">
        <v>0</v>
      </c>
      <c r="W15" s="145">
        <v>43.5</v>
      </c>
    </row>
    <row r="16" spans="1:23" ht="12.75">
      <c r="A16" s="14"/>
      <c r="B16" s="491" t="s">
        <v>4</v>
      </c>
      <c r="C16" s="492">
        <f>SUM(C14:C15)</f>
        <v>13</v>
      </c>
      <c r="D16" s="492">
        <f aca="true" t="shared" si="2" ref="D16:W16">SUM(D14:D15)</f>
        <v>29</v>
      </c>
      <c r="E16" s="492">
        <f t="shared" si="2"/>
        <v>42</v>
      </c>
      <c r="F16" s="492">
        <f t="shared" si="2"/>
        <v>0</v>
      </c>
      <c r="G16" s="492">
        <f t="shared" si="2"/>
        <v>0</v>
      </c>
      <c r="H16" s="492">
        <f t="shared" si="2"/>
        <v>0</v>
      </c>
      <c r="I16" s="492">
        <f t="shared" si="2"/>
        <v>20.5</v>
      </c>
      <c r="J16" s="492">
        <f t="shared" si="2"/>
        <v>0</v>
      </c>
      <c r="K16" s="492">
        <f t="shared" si="2"/>
        <v>20.5</v>
      </c>
      <c r="L16" s="492">
        <f t="shared" si="2"/>
        <v>0</v>
      </c>
      <c r="M16" s="492">
        <f t="shared" si="2"/>
        <v>17</v>
      </c>
      <c r="N16" s="492">
        <f t="shared" si="2"/>
        <v>12.5</v>
      </c>
      <c r="O16" s="492">
        <f t="shared" si="2"/>
        <v>20.5</v>
      </c>
      <c r="P16" s="492">
        <f t="shared" si="2"/>
        <v>6</v>
      </c>
      <c r="Q16" s="492">
        <f t="shared" si="2"/>
        <v>6.5</v>
      </c>
      <c r="R16" s="492">
        <f t="shared" si="2"/>
        <v>0</v>
      </c>
      <c r="S16" s="492">
        <f t="shared" si="2"/>
        <v>0</v>
      </c>
      <c r="T16" s="492">
        <f t="shared" si="2"/>
        <v>0</v>
      </c>
      <c r="U16" s="492">
        <f t="shared" si="2"/>
        <v>0</v>
      </c>
      <c r="V16" s="492">
        <f t="shared" si="2"/>
        <v>0</v>
      </c>
      <c r="W16" s="492">
        <f t="shared" si="2"/>
        <v>62.5</v>
      </c>
    </row>
    <row r="17" spans="1:23" ht="12.75">
      <c r="A17" s="12"/>
      <c r="B17" s="1" t="s">
        <v>172</v>
      </c>
      <c r="C17" s="212">
        <f>'[1]ŠUR 1.'!C18</f>
        <v>0</v>
      </c>
      <c r="D17" s="212">
        <f>'[1]ŠUR 1.'!D18</f>
        <v>0</v>
      </c>
      <c r="E17" s="212">
        <f>'[1]ŠUR 1.'!E18</f>
        <v>0</v>
      </c>
      <c r="F17" s="212">
        <f>'[1]ŠUR 1.'!F18</f>
        <v>0</v>
      </c>
      <c r="G17" s="212">
        <f>'[1]ŠUR 1.'!G18</f>
        <v>0</v>
      </c>
      <c r="H17" s="212">
        <f>'[1]ŠUR 1.'!H18</f>
        <v>0</v>
      </c>
      <c r="I17" s="212">
        <f>'[1]ŠUR 1.'!I18</f>
        <v>2.34</v>
      </c>
      <c r="J17" s="212">
        <f>'[1]ŠUR 1.'!J18</f>
        <v>0</v>
      </c>
      <c r="K17" s="212">
        <f>'[1]ŠUR 1.'!K18</f>
        <v>2.34</v>
      </c>
      <c r="L17" s="212">
        <v>0</v>
      </c>
      <c r="M17" s="212">
        <v>0</v>
      </c>
      <c r="N17" s="212">
        <v>0</v>
      </c>
      <c r="O17" s="212">
        <v>0</v>
      </c>
      <c r="P17" s="212">
        <v>0</v>
      </c>
      <c r="Q17" s="212">
        <v>0</v>
      </c>
      <c r="R17" s="212">
        <v>0</v>
      </c>
      <c r="S17" s="288">
        <f>I17</f>
        <v>2.34</v>
      </c>
      <c r="T17" s="212">
        <v>0</v>
      </c>
      <c r="U17" s="212">
        <v>0</v>
      </c>
      <c r="V17" s="212">
        <v>0</v>
      </c>
      <c r="W17" s="346">
        <f>SUM(L17:V17)</f>
        <v>2.34</v>
      </c>
    </row>
    <row r="18" spans="1:23" ht="12.75">
      <c r="A18" s="238" t="s">
        <v>355</v>
      </c>
      <c r="B18" s="1" t="s">
        <v>173</v>
      </c>
      <c r="C18" s="212">
        <f>'[1]ŠUR 1.'!C19</f>
        <v>0</v>
      </c>
      <c r="D18" s="212">
        <f>'[1]ŠUR 1.'!D19</f>
        <v>0</v>
      </c>
      <c r="E18" s="212">
        <f>'[1]ŠUR 1.'!E19</f>
        <v>0</v>
      </c>
      <c r="F18" s="212">
        <f>'[1]ŠUR 1.'!F19</f>
        <v>0</v>
      </c>
      <c r="G18" s="212">
        <f>'[1]ŠUR 1.'!G19</f>
        <v>0</v>
      </c>
      <c r="H18" s="212">
        <f>'[1]ŠUR 1.'!H19</f>
        <v>0</v>
      </c>
      <c r="I18" s="212">
        <f>'[1]ŠUR 1.'!I19</f>
        <v>1</v>
      </c>
      <c r="J18" s="212">
        <f>'[1]ŠUR 1.'!J19</f>
        <v>0</v>
      </c>
      <c r="K18" s="212">
        <f>'[1]ŠUR 1.'!K19</f>
        <v>1</v>
      </c>
      <c r="L18" s="212">
        <v>0</v>
      </c>
      <c r="M18" s="212">
        <v>0</v>
      </c>
      <c r="N18" s="212">
        <v>0</v>
      </c>
      <c r="O18" s="212">
        <v>0</v>
      </c>
      <c r="P18" s="212">
        <v>0</v>
      </c>
      <c r="Q18" s="212">
        <v>0</v>
      </c>
      <c r="R18" s="212">
        <v>0</v>
      </c>
      <c r="S18" s="288">
        <f>I18</f>
        <v>1</v>
      </c>
      <c r="T18" s="212">
        <v>0</v>
      </c>
      <c r="U18" s="212">
        <v>0</v>
      </c>
      <c r="V18" s="212">
        <v>0</v>
      </c>
      <c r="W18" s="346">
        <f>SUM(L18:V18)</f>
        <v>1</v>
      </c>
    </row>
    <row r="19" spans="1:23" ht="12.75">
      <c r="A19" s="14"/>
      <c r="B19" s="491" t="s">
        <v>4</v>
      </c>
      <c r="C19" s="492">
        <f>SUM(C17:C18)</f>
        <v>0</v>
      </c>
      <c r="D19" s="492">
        <f aca="true" t="shared" si="3" ref="D19:W19">SUM(D17:D18)</f>
        <v>0</v>
      </c>
      <c r="E19" s="492">
        <f t="shared" si="3"/>
        <v>0</v>
      </c>
      <c r="F19" s="492">
        <f t="shared" si="3"/>
        <v>0</v>
      </c>
      <c r="G19" s="492">
        <f t="shared" si="3"/>
        <v>0</v>
      </c>
      <c r="H19" s="492">
        <f t="shared" si="3"/>
        <v>0</v>
      </c>
      <c r="I19" s="492">
        <f t="shared" si="3"/>
        <v>3.34</v>
      </c>
      <c r="J19" s="492">
        <f t="shared" si="3"/>
        <v>0</v>
      </c>
      <c r="K19" s="492">
        <f t="shared" si="3"/>
        <v>3.34</v>
      </c>
      <c r="L19" s="492">
        <f t="shared" si="3"/>
        <v>0</v>
      </c>
      <c r="M19" s="492">
        <f t="shared" si="3"/>
        <v>0</v>
      </c>
      <c r="N19" s="492">
        <f t="shared" si="3"/>
        <v>0</v>
      </c>
      <c r="O19" s="492">
        <f t="shared" si="3"/>
        <v>0</v>
      </c>
      <c r="P19" s="492">
        <f t="shared" si="3"/>
        <v>0</v>
      </c>
      <c r="Q19" s="492">
        <f t="shared" si="3"/>
        <v>0</v>
      </c>
      <c r="R19" s="492">
        <f t="shared" si="3"/>
        <v>0</v>
      </c>
      <c r="S19" s="493">
        <f t="shared" si="3"/>
        <v>3.34</v>
      </c>
      <c r="T19" s="492">
        <f t="shared" si="3"/>
        <v>0</v>
      </c>
      <c r="U19" s="492">
        <f t="shared" si="3"/>
        <v>0</v>
      </c>
      <c r="V19" s="492">
        <f t="shared" si="3"/>
        <v>0</v>
      </c>
      <c r="W19" s="492">
        <f t="shared" si="3"/>
        <v>3.34</v>
      </c>
    </row>
    <row r="20" spans="1:23" ht="12.75">
      <c r="A20" s="12"/>
      <c r="B20" s="1" t="s">
        <v>174</v>
      </c>
      <c r="C20" s="144">
        <v>0</v>
      </c>
      <c r="D20" s="144">
        <v>0</v>
      </c>
      <c r="E20" s="144">
        <v>0</v>
      </c>
      <c r="F20" s="144">
        <v>0</v>
      </c>
      <c r="G20" s="144">
        <v>0</v>
      </c>
      <c r="H20" s="144">
        <v>0</v>
      </c>
      <c r="I20" s="144">
        <v>0.5</v>
      </c>
      <c r="J20" s="144">
        <v>0</v>
      </c>
      <c r="K20" s="144">
        <v>0.5</v>
      </c>
      <c r="L20" s="144">
        <v>0.5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v>0</v>
      </c>
      <c r="S20" s="144">
        <v>0</v>
      </c>
      <c r="T20" s="144">
        <v>0</v>
      </c>
      <c r="U20" s="144">
        <v>0</v>
      </c>
      <c r="V20" s="144">
        <v>0</v>
      </c>
      <c r="W20" s="145">
        <v>0.5</v>
      </c>
    </row>
    <row r="21" spans="1:23" ht="12.75">
      <c r="A21" s="238" t="s">
        <v>354</v>
      </c>
      <c r="B21" s="1" t="s">
        <v>175</v>
      </c>
      <c r="C21" s="144">
        <v>0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1.4</v>
      </c>
      <c r="K21" s="144">
        <v>1.4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v>0.5</v>
      </c>
      <c r="S21" s="144">
        <v>0</v>
      </c>
      <c r="T21" s="144">
        <v>0</v>
      </c>
      <c r="U21" s="144">
        <v>0.9</v>
      </c>
      <c r="V21" s="144">
        <v>0</v>
      </c>
      <c r="W21" s="145">
        <v>1.4</v>
      </c>
    </row>
    <row r="22" spans="1:23" ht="12.75">
      <c r="A22" s="14"/>
      <c r="B22" s="491" t="s">
        <v>4</v>
      </c>
      <c r="C22" s="492">
        <f>SUM(C20:C21)</f>
        <v>0</v>
      </c>
      <c r="D22" s="492">
        <f aca="true" t="shared" si="4" ref="D22:V22">SUM(D20:D21)</f>
        <v>0</v>
      </c>
      <c r="E22" s="492">
        <f t="shared" si="4"/>
        <v>0</v>
      </c>
      <c r="F22" s="492">
        <f t="shared" si="4"/>
        <v>0</v>
      </c>
      <c r="G22" s="492">
        <f t="shared" si="4"/>
        <v>0</v>
      </c>
      <c r="H22" s="492">
        <f t="shared" si="4"/>
        <v>0</v>
      </c>
      <c r="I22" s="492">
        <f t="shared" si="4"/>
        <v>0.5</v>
      </c>
      <c r="J22" s="492">
        <f t="shared" si="4"/>
        <v>1.4</v>
      </c>
      <c r="K22" s="492">
        <f t="shared" si="4"/>
        <v>1.9</v>
      </c>
      <c r="L22" s="492">
        <f t="shared" si="4"/>
        <v>0.5</v>
      </c>
      <c r="M22" s="492">
        <f t="shared" si="4"/>
        <v>0</v>
      </c>
      <c r="N22" s="492">
        <f t="shared" si="4"/>
        <v>0</v>
      </c>
      <c r="O22" s="492">
        <f t="shared" si="4"/>
        <v>0</v>
      </c>
      <c r="P22" s="492">
        <f t="shared" si="4"/>
        <v>0</v>
      </c>
      <c r="Q22" s="492">
        <f t="shared" si="4"/>
        <v>0</v>
      </c>
      <c r="R22" s="492">
        <f t="shared" si="4"/>
        <v>0.5</v>
      </c>
      <c r="S22" s="492">
        <f t="shared" si="4"/>
        <v>0</v>
      </c>
      <c r="T22" s="492">
        <f t="shared" si="4"/>
        <v>0</v>
      </c>
      <c r="U22" s="492">
        <f t="shared" si="4"/>
        <v>0.9</v>
      </c>
      <c r="V22" s="492">
        <f t="shared" si="4"/>
        <v>0</v>
      </c>
      <c r="W22" s="492">
        <f>SUM(W20:W21)</f>
        <v>1.9</v>
      </c>
    </row>
    <row r="23" spans="1:23" s="22" customFormat="1" ht="14.25" customHeight="1">
      <c r="A23" s="549" t="s">
        <v>132</v>
      </c>
      <c r="B23" s="550"/>
      <c r="C23" s="148">
        <f>C13+C16+C19+C22</f>
        <v>13</v>
      </c>
      <c r="D23" s="148">
        <f aca="true" t="shared" si="5" ref="D23:V23">D13+D16+D19+D22</f>
        <v>29</v>
      </c>
      <c r="E23" s="148">
        <f t="shared" si="5"/>
        <v>42</v>
      </c>
      <c r="F23" s="148">
        <f t="shared" si="5"/>
        <v>0</v>
      </c>
      <c r="G23" s="148">
        <f t="shared" si="5"/>
        <v>0</v>
      </c>
      <c r="H23" s="148">
        <f t="shared" si="5"/>
        <v>0</v>
      </c>
      <c r="I23" s="148">
        <f t="shared" si="5"/>
        <v>59.14</v>
      </c>
      <c r="J23" s="148">
        <f t="shared" si="5"/>
        <v>7.5</v>
      </c>
      <c r="K23" s="148">
        <f t="shared" si="5"/>
        <v>66.64</v>
      </c>
      <c r="L23" s="148">
        <f t="shared" si="5"/>
        <v>33.9</v>
      </c>
      <c r="M23" s="148">
        <f t="shared" si="5"/>
        <v>24.5</v>
      </c>
      <c r="N23" s="148">
        <f t="shared" si="5"/>
        <v>12.5</v>
      </c>
      <c r="O23" s="148">
        <f t="shared" si="5"/>
        <v>20.5</v>
      </c>
      <c r="P23" s="148">
        <f t="shared" si="5"/>
        <v>6</v>
      </c>
      <c r="Q23" s="148">
        <f t="shared" si="5"/>
        <v>6.5</v>
      </c>
      <c r="R23" s="148">
        <f t="shared" si="5"/>
        <v>0.5</v>
      </c>
      <c r="S23" s="290">
        <f t="shared" si="5"/>
        <v>3.34</v>
      </c>
      <c r="T23" s="148">
        <f t="shared" si="5"/>
        <v>0</v>
      </c>
      <c r="U23" s="148">
        <f t="shared" si="5"/>
        <v>0.9</v>
      </c>
      <c r="V23" s="148">
        <f t="shared" si="5"/>
        <v>0</v>
      </c>
      <c r="W23" s="149">
        <f>W13+W16+W19+W22</f>
        <v>108.64000000000001</v>
      </c>
    </row>
    <row r="26" spans="1:7" ht="12.75">
      <c r="A26" s="166" t="s">
        <v>376</v>
      </c>
      <c r="B26" s="67" t="s">
        <v>343</v>
      </c>
      <c r="C26" s="67"/>
      <c r="D26" s="167" t="s">
        <v>349</v>
      </c>
      <c r="E26" s="67"/>
      <c r="F26" s="39"/>
      <c r="G26" s="39"/>
    </row>
    <row r="27" spans="1:7" ht="12.75">
      <c r="A27" s="24"/>
      <c r="B27" s="67" t="s">
        <v>344</v>
      </c>
      <c r="C27" s="67"/>
      <c r="D27" s="67" t="s">
        <v>350</v>
      </c>
      <c r="E27" s="67"/>
      <c r="F27" s="39"/>
      <c r="G27" s="39"/>
    </row>
    <row r="28" spans="1:7" ht="12.75">
      <c r="A28" s="24"/>
      <c r="B28" s="67" t="s">
        <v>345</v>
      </c>
      <c r="C28" s="67"/>
      <c r="D28" s="67" t="s">
        <v>351</v>
      </c>
      <c r="E28" s="67"/>
      <c r="F28" s="39"/>
      <c r="G28" s="39"/>
    </row>
    <row r="29" spans="1:5" ht="12.75">
      <c r="A29" s="24"/>
      <c r="B29" s="167" t="s">
        <v>346</v>
      </c>
      <c r="C29" s="24"/>
      <c r="D29" s="67" t="s">
        <v>352</v>
      </c>
      <c r="E29" s="24"/>
    </row>
    <row r="30" spans="1:5" ht="12.75">
      <c r="A30" s="24"/>
      <c r="B30" s="167" t="s">
        <v>347</v>
      </c>
      <c r="C30" s="24"/>
      <c r="D30" s="67" t="s">
        <v>353</v>
      </c>
      <c r="E30" s="24"/>
    </row>
    <row r="31" spans="1:5" ht="12.75">
      <c r="A31" s="24"/>
      <c r="B31" s="167" t="s">
        <v>348</v>
      </c>
      <c r="C31" s="24"/>
      <c r="D31" s="24"/>
      <c r="E31" s="24"/>
    </row>
  </sheetData>
  <sheetProtection/>
  <mergeCells count="15">
    <mergeCell ref="A1:D1"/>
    <mergeCell ref="A2:D2"/>
    <mergeCell ref="A4:W4"/>
    <mergeCell ref="B7:B9"/>
    <mergeCell ref="A7:A9"/>
    <mergeCell ref="A5:W5"/>
    <mergeCell ref="V6:W6"/>
    <mergeCell ref="L7:W7"/>
    <mergeCell ref="W8:W9"/>
    <mergeCell ref="A10:A13"/>
    <mergeCell ref="A23:B23"/>
    <mergeCell ref="L8:V8"/>
    <mergeCell ref="C7:E7"/>
    <mergeCell ref="F7:H7"/>
    <mergeCell ref="I7:K7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K7" sqref="K7"/>
    </sheetView>
  </sheetViews>
  <sheetFormatPr defaultColWidth="9.140625" defaultRowHeight="12.75"/>
  <cols>
    <col min="3" max="3" width="5.00390625" style="0" customWidth="1"/>
    <col min="4" max="4" width="7.7109375" style="0" customWidth="1"/>
    <col min="6" max="6" width="7.7109375" style="0" customWidth="1"/>
    <col min="8" max="8" width="7.7109375" style="0" customWidth="1"/>
    <col min="10" max="10" width="7.7109375" style="0" customWidth="1"/>
    <col min="12" max="12" width="7.7109375" style="0" customWidth="1"/>
    <col min="14" max="14" width="7.7109375" style="0" customWidth="1"/>
  </cols>
  <sheetData>
    <row r="1" spans="1:3" ht="12.75">
      <c r="A1" s="76" t="s">
        <v>22</v>
      </c>
      <c r="B1" s="76"/>
      <c r="C1" s="76"/>
    </row>
    <row r="2" spans="1:11" ht="12.75">
      <c r="A2" s="76" t="s">
        <v>23</v>
      </c>
      <c r="B2" s="76"/>
      <c r="C2" s="76"/>
      <c r="E2" s="265"/>
      <c r="F2" s="63"/>
      <c r="G2" s="63"/>
      <c r="H2" s="63"/>
      <c r="I2" s="63"/>
      <c r="J2" s="63"/>
      <c r="K2" s="63"/>
    </row>
    <row r="5" spans="1:15" ht="12.75">
      <c r="A5" s="629" t="s">
        <v>484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</row>
    <row r="6" spans="1:15" ht="12.75">
      <c r="A6" s="2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"/>
      <c r="O6" s="2"/>
    </row>
    <row r="8" spans="14:15" ht="12.75">
      <c r="N8" s="787" t="s">
        <v>636</v>
      </c>
      <c r="O8" s="787"/>
    </row>
    <row r="10" spans="1:15" ht="12.75">
      <c r="A10" s="712" t="s">
        <v>255</v>
      </c>
      <c r="B10" s="713"/>
      <c r="C10" s="833" t="s">
        <v>280</v>
      </c>
      <c r="D10" s="832" t="s">
        <v>269</v>
      </c>
      <c r="E10" s="832"/>
      <c r="F10" s="815" t="s">
        <v>270</v>
      </c>
      <c r="G10" s="817"/>
      <c r="H10" s="815" t="s">
        <v>271</v>
      </c>
      <c r="I10" s="817"/>
      <c r="J10" s="815" t="s">
        <v>272</v>
      </c>
      <c r="K10" s="817"/>
      <c r="L10" s="815" t="s">
        <v>279</v>
      </c>
      <c r="M10" s="817"/>
      <c r="N10" s="815" t="s">
        <v>132</v>
      </c>
      <c r="O10" s="817"/>
    </row>
    <row r="11" spans="1:15" ht="12.75">
      <c r="A11" s="716"/>
      <c r="B11" s="717"/>
      <c r="C11" s="557"/>
      <c r="D11" s="68" t="s">
        <v>85</v>
      </c>
      <c r="E11" s="68" t="s">
        <v>256</v>
      </c>
      <c r="F11" s="68" t="s">
        <v>85</v>
      </c>
      <c r="G11" s="68" t="s">
        <v>84</v>
      </c>
      <c r="H11" s="68" t="s">
        <v>85</v>
      </c>
      <c r="I11" s="68" t="s">
        <v>84</v>
      </c>
      <c r="J11" s="68" t="s">
        <v>85</v>
      </c>
      <c r="K11" s="68" t="s">
        <v>84</v>
      </c>
      <c r="L11" s="68" t="s">
        <v>85</v>
      </c>
      <c r="M11" s="68" t="s">
        <v>84</v>
      </c>
      <c r="N11" s="68" t="s">
        <v>85</v>
      </c>
      <c r="O11" s="68" t="s">
        <v>84</v>
      </c>
    </row>
    <row r="12" spans="1:15" ht="12.75">
      <c r="A12" s="826" t="s">
        <v>257</v>
      </c>
      <c r="B12" s="827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</row>
    <row r="13" spans="1:15" ht="12.75">
      <c r="A13" s="828" t="s">
        <v>258</v>
      </c>
      <c r="B13" s="829"/>
      <c r="C13" s="282" t="s">
        <v>232</v>
      </c>
      <c r="D13" s="50">
        <v>7</v>
      </c>
      <c r="E13" s="50">
        <v>130000</v>
      </c>
      <c r="F13" s="43">
        <v>36.2</v>
      </c>
      <c r="G13" s="43">
        <v>50000</v>
      </c>
      <c r="H13" s="295">
        <v>7.9</v>
      </c>
      <c r="I13" s="43">
        <v>82000</v>
      </c>
      <c r="J13" s="50">
        <v>4</v>
      </c>
      <c r="K13" s="50">
        <v>24000</v>
      </c>
      <c r="L13" s="50">
        <v>0</v>
      </c>
      <c r="M13" s="50">
        <v>0</v>
      </c>
      <c r="N13" s="50">
        <f aca="true" t="shared" si="0" ref="N13:O16">D13+F13+H13+J13+L13</f>
        <v>55.1</v>
      </c>
      <c r="O13" s="116">
        <f t="shared" si="0"/>
        <v>286000</v>
      </c>
    </row>
    <row r="14" spans="1:15" ht="12.75">
      <c r="A14" s="822" t="s">
        <v>259</v>
      </c>
      <c r="B14" s="823"/>
      <c r="C14" s="282" t="s">
        <v>139</v>
      </c>
      <c r="D14" s="50">
        <v>15</v>
      </c>
      <c r="E14" s="50">
        <v>45000</v>
      </c>
      <c r="F14" s="43">
        <v>2</v>
      </c>
      <c r="G14" s="43">
        <v>18000</v>
      </c>
      <c r="H14" s="43">
        <v>3</v>
      </c>
      <c r="I14" s="43">
        <v>9000</v>
      </c>
      <c r="J14" s="50"/>
      <c r="K14" s="50"/>
      <c r="L14" s="50">
        <v>0</v>
      </c>
      <c r="M14" s="50">
        <v>0</v>
      </c>
      <c r="N14" s="50">
        <f t="shared" si="0"/>
        <v>20</v>
      </c>
      <c r="O14" s="116">
        <f t="shared" si="0"/>
        <v>72000</v>
      </c>
    </row>
    <row r="15" spans="1:15" ht="12.75">
      <c r="A15" s="822" t="s">
        <v>260</v>
      </c>
      <c r="B15" s="823"/>
      <c r="C15" s="254">
        <v>0</v>
      </c>
      <c r="D15" s="50">
        <v>0</v>
      </c>
      <c r="E15" s="50">
        <v>0</v>
      </c>
      <c r="F15" s="43">
        <v>1</v>
      </c>
      <c r="G15" s="43">
        <v>10000</v>
      </c>
      <c r="H15" s="43">
        <v>0</v>
      </c>
      <c r="I15" s="43">
        <v>0</v>
      </c>
      <c r="J15" s="50">
        <v>0</v>
      </c>
      <c r="K15" s="50">
        <v>0</v>
      </c>
      <c r="L15" s="50">
        <v>0</v>
      </c>
      <c r="M15" s="50">
        <v>0</v>
      </c>
      <c r="N15" s="50">
        <f t="shared" si="0"/>
        <v>1</v>
      </c>
      <c r="O15" s="116">
        <f t="shared" si="0"/>
        <v>10000</v>
      </c>
    </row>
    <row r="16" spans="1:15" ht="12.75">
      <c r="A16" s="822" t="s">
        <v>261</v>
      </c>
      <c r="B16" s="823"/>
      <c r="C16" s="254" t="s">
        <v>414</v>
      </c>
      <c r="D16" s="50">
        <v>0</v>
      </c>
      <c r="E16" s="50">
        <v>0</v>
      </c>
      <c r="F16" s="43">
        <v>0</v>
      </c>
      <c r="G16" s="43">
        <v>5000</v>
      </c>
      <c r="H16" s="43">
        <v>0</v>
      </c>
      <c r="I16" s="43">
        <v>80000</v>
      </c>
      <c r="J16" s="50">
        <v>0</v>
      </c>
      <c r="K16" s="50">
        <v>4000</v>
      </c>
      <c r="L16" s="50">
        <v>0</v>
      </c>
      <c r="M16" s="50">
        <v>0</v>
      </c>
      <c r="N16" s="50">
        <f t="shared" si="0"/>
        <v>0</v>
      </c>
      <c r="O16" s="116">
        <f t="shared" si="0"/>
        <v>89000</v>
      </c>
    </row>
    <row r="17" spans="1:15" ht="12.75">
      <c r="A17" s="824" t="s">
        <v>262</v>
      </c>
      <c r="B17" s="825"/>
      <c r="C17" s="101"/>
      <c r="D17" s="93">
        <v>0</v>
      </c>
      <c r="E17" s="93">
        <f>SUM(E13:E16)</f>
        <v>175000</v>
      </c>
      <c r="F17" s="93">
        <v>0</v>
      </c>
      <c r="G17" s="93">
        <f>SUM(G13:G16)</f>
        <v>83000</v>
      </c>
      <c r="H17" s="93">
        <v>0</v>
      </c>
      <c r="I17" s="93">
        <f>SUM(I13:I16)</f>
        <v>171000</v>
      </c>
      <c r="J17" s="93">
        <v>0</v>
      </c>
      <c r="K17" s="93">
        <f>SUM(K13:K16)</f>
        <v>28000</v>
      </c>
      <c r="L17" s="93">
        <v>0</v>
      </c>
      <c r="M17" s="93">
        <f>SUM(M13:M16)</f>
        <v>0</v>
      </c>
      <c r="N17" s="93">
        <v>0</v>
      </c>
      <c r="O17" s="86">
        <f>SUM(O13:O16)</f>
        <v>457000</v>
      </c>
    </row>
    <row r="18" spans="1:15" ht="12.75">
      <c r="A18" s="826" t="s">
        <v>263</v>
      </c>
      <c r="B18" s="827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830"/>
      <c r="N18" s="830"/>
      <c r="O18" s="831"/>
    </row>
    <row r="19" spans="1:15" ht="12.75">
      <c r="A19" s="822" t="s">
        <v>264</v>
      </c>
      <c r="B19" s="823"/>
      <c r="C19" s="299" t="s">
        <v>139</v>
      </c>
      <c r="D19" s="156">
        <v>2</v>
      </c>
      <c r="E19" s="156">
        <v>16000</v>
      </c>
      <c r="F19" s="156">
        <v>3</v>
      </c>
      <c r="G19" s="156">
        <v>25000</v>
      </c>
      <c r="H19" s="156">
        <v>0</v>
      </c>
      <c r="I19" s="156">
        <v>0</v>
      </c>
      <c r="J19" s="156">
        <v>0</v>
      </c>
      <c r="K19" s="156">
        <v>10000</v>
      </c>
      <c r="L19" s="156">
        <v>0</v>
      </c>
      <c r="M19" s="156">
        <v>0</v>
      </c>
      <c r="N19" s="50">
        <v>0</v>
      </c>
      <c r="O19" s="116">
        <f aca="true" t="shared" si="1" ref="O19:O25">E19+G19+I19+K19+M19</f>
        <v>51000</v>
      </c>
    </row>
    <row r="20" spans="1:15" ht="12.75">
      <c r="A20" s="297" t="s">
        <v>632</v>
      </c>
      <c r="B20" s="298"/>
      <c r="C20" s="299" t="s">
        <v>139</v>
      </c>
      <c r="D20" s="156">
        <v>0</v>
      </c>
      <c r="E20" s="156">
        <v>0</v>
      </c>
      <c r="F20" s="156">
        <v>1</v>
      </c>
      <c r="G20" s="156">
        <v>10000</v>
      </c>
      <c r="H20" s="156">
        <v>0</v>
      </c>
      <c r="I20" s="156">
        <v>0</v>
      </c>
      <c r="J20" s="156">
        <v>0</v>
      </c>
      <c r="K20" s="156">
        <v>10000</v>
      </c>
      <c r="L20" s="156">
        <v>0</v>
      </c>
      <c r="M20" s="156">
        <v>0</v>
      </c>
      <c r="N20" s="50">
        <v>0</v>
      </c>
      <c r="O20" s="116">
        <f t="shared" si="1"/>
        <v>20000</v>
      </c>
    </row>
    <row r="21" spans="1:15" ht="12.75">
      <c r="A21" s="297" t="s">
        <v>407</v>
      </c>
      <c r="B21" s="298"/>
      <c r="C21" s="299" t="s">
        <v>139</v>
      </c>
      <c r="D21" s="156">
        <v>0</v>
      </c>
      <c r="E21" s="156">
        <v>0</v>
      </c>
      <c r="F21" s="156">
        <v>1</v>
      </c>
      <c r="G21" s="156">
        <v>5000</v>
      </c>
      <c r="H21" s="156">
        <v>0</v>
      </c>
      <c r="I21" s="156">
        <v>0</v>
      </c>
      <c r="J21" s="156">
        <v>0</v>
      </c>
      <c r="K21" s="156">
        <v>0</v>
      </c>
      <c r="L21" s="156">
        <v>0</v>
      </c>
      <c r="M21" s="156">
        <v>0</v>
      </c>
      <c r="N21" s="50"/>
      <c r="O21" s="116">
        <f t="shared" si="1"/>
        <v>5000</v>
      </c>
    </row>
    <row r="22" spans="1:15" ht="12.75">
      <c r="A22" s="297" t="s">
        <v>265</v>
      </c>
      <c r="B22" s="298"/>
      <c r="C22" s="299" t="s">
        <v>139</v>
      </c>
      <c r="D22" s="156">
        <v>0</v>
      </c>
      <c r="E22" s="156">
        <v>0</v>
      </c>
      <c r="F22" s="156">
        <v>1</v>
      </c>
      <c r="G22" s="156">
        <v>15000</v>
      </c>
      <c r="H22" s="156">
        <v>0</v>
      </c>
      <c r="I22" s="156">
        <v>0</v>
      </c>
      <c r="J22" s="156">
        <v>0</v>
      </c>
      <c r="K22" s="156">
        <v>0</v>
      </c>
      <c r="L22" s="156">
        <v>0</v>
      </c>
      <c r="M22" s="156">
        <v>0</v>
      </c>
      <c r="N22" s="50">
        <v>0</v>
      </c>
      <c r="O22" s="116">
        <f t="shared" si="1"/>
        <v>15000</v>
      </c>
    </row>
    <row r="23" spans="1:15" ht="12.75">
      <c r="A23" s="297" t="s">
        <v>633</v>
      </c>
      <c r="B23" s="298"/>
      <c r="C23" s="299" t="s">
        <v>158</v>
      </c>
      <c r="D23" s="156">
        <v>0</v>
      </c>
      <c r="E23" s="156">
        <v>0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  <c r="K23" s="156">
        <v>1000</v>
      </c>
      <c r="L23" s="156">
        <v>0</v>
      </c>
      <c r="M23" s="156">
        <v>0</v>
      </c>
      <c r="N23" s="50">
        <v>0</v>
      </c>
      <c r="O23" s="116">
        <f t="shared" si="1"/>
        <v>1000</v>
      </c>
    </row>
    <row r="24" spans="1:15" ht="12.75">
      <c r="A24" s="297" t="s">
        <v>634</v>
      </c>
      <c r="B24" s="298"/>
      <c r="C24" s="299" t="s">
        <v>158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2000</v>
      </c>
      <c r="J24" s="156">
        <v>0</v>
      </c>
      <c r="K24" s="156">
        <v>0</v>
      </c>
      <c r="L24" s="156">
        <v>0</v>
      </c>
      <c r="M24" s="156">
        <v>0</v>
      </c>
      <c r="N24" s="50">
        <v>0</v>
      </c>
      <c r="O24" s="116">
        <f t="shared" si="1"/>
        <v>2000</v>
      </c>
    </row>
    <row r="25" spans="1:15" ht="12.75">
      <c r="A25" s="297" t="s">
        <v>467</v>
      </c>
      <c r="B25" s="298"/>
      <c r="C25" s="299" t="s">
        <v>158</v>
      </c>
      <c r="D25" s="156">
        <v>0</v>
      </c>
      <c r="E25" s="156">
        <v>0</v>
      </c>
      <c r="F25" s="156">
        <v>0</v>
      </c>
      <c r="G25" s="156">
        <v>0</v>
      </c>
      <c r="H25" s="156">
        <v>0</v>
      </c>
      <c r="I25" s="156">
        <v>5000</v>
      </c>
      <c r="J25" s="156">
        <v>0</v>
      </c>
      <c r="K25" s="156">
        <v>0</v>
      </c>
      <c r="L25" s="156">
        <v>0</v>
      </c>
      <c r="M25" s="156">
        <v>0</v>
      </c>
      <c r="N25" s="50">
        <v>0</v>
      </c>
      <c r="O25" s="116">
        <f t="shared" si="1"/>
        <v>5000</v>
      </c>
    </row>
    <row r="26" spans="1:15" ht="12.75">
      <c r="A26" s="824" t="s">
        <v>262</v>
      </c>
      <c r="B26" s="825"/>
      <c r="C26" s="102"/>
      <c r="D26" s="103">
        <v>0</v>
      </c>
      <c r="E26" s="103">
        <f>SUM(E19:E25)</f>
        <v>16000</v>
      </c>
      <c r="F26" s="103">
        <v>0</v>
      </c>
      <c r="G26" s="103">
        <f>SUM(G19:G25)</f>
        <v>55000</v>
      </c>
      <c r="H26" s="103">
        <v>0</v>
      </c>
      <c r="I26" s="103">
        <v>0</v>
      </c>
      <c r="J26" s="103">
        <v>0</v>
      </c>
      <c r="K26" s="103">
        <f>SUM(K19:K25)</f>
        <v>21000</v>
      </c>
      <c r="L26" s="103">
        <v>0</v>
      </c>
      <c r="M26" s="103">
        <v>0</v>
      </c>
      <c r="N26" s="93">
        <v>0</v>
      </c>
      <c r="O26" s="86">
        <f>SUM(O19:O25)</f>
        <v>99000</v>
      </c>
    </row>
    <row r="27" spans="1:15" ht="12.75">
      <c r="A27" s="700" t="s">
        <v>266</v>
      </c>
      <c r="B27" s="702"/>
      <c r="C27" s="74"/>
      <c r="D27" s="60">
        <v>0</v>
      </c>
      <c r="E27" s="60">
        <f>E17+E26</f>
        <v>191000</v>
      </c>
      <c r="F27" s="60">
        <v>0</v>
      </c>
      <c r="G27" s="60">
        <f>G17+G26</f>
        <v>138000</v>
      </c>
      <c r="H27" s="60">
        <v>0</v>
      </c>
      <c r="I27" s="60">
        <f>I17+I26</f>
        <v>171000</v>
      </c>
      <c r="J27" s="60">
        <v>0</v>
      </c>
      <c r="K27" s="60">
        <f>K17+K26</f>
        <v>49000</v>
      </c>
      <c r="L27" s="60">
        <v>0</v>
      </c>
      <c r="M27" s="60">
        <f>M17+M26</f>
        <v>0</v>
      </c>
      <c r="N27" s="60">
        <v>0</v>
      </c>
      <c r="O27" s="60">
        <f>O17+O26</f>
        <v>556000</v>
      </c>
    </row>
  </sheetData>
  <sheetProtection/>
  <mergeCells count="21">
    <mergeCell ref="A5:O5"/>
    <mergeCell ref="N8:O8"/>
    <mergeCell ref="D10:E10"/>
    <mergeCell ref="J10:K10"/>
    <mergeCell ref="C10:C11"/>
    <mergeCell ref="H10:I10"/>
    <mergeCell ref="N10:O10"/>
    <mergeCell ref="A13:B13"/>
    <mergeCell ref="M18:O18"/>
    <mergeCell ref="L10:M10"/>
    <mergeCell ref="A10:B11"/>
    <mergeCell ref="A12:B12"/>
    <mergeCell ref="A15:B15"/>
    <mergeCell ref="F10:G10"/>
    <mergeCell ref="A27:B27"/>
    <mergeCell ref="A16:B16"/>
    <mergeCell ref="A17:B17"/>
    <mergeCell ref="A18:B18"/>
    <mergeCell ref="A19:B19"/>
    <mergeCell ref="A14:B14"/>
    <mergeCell ref="A26:B2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50"/>
  <sheetViews>
    <sheetView zoomScalePageLayoutView="0" workbookViewId="0" topLeftCell="A22">
      <selection activeCell="J11" sqref="J11"/>
    </sheetView>
  </sheetViews>
  <sheetFormatPr defaultColWidth="9.140625" defaultRowHeight="12.75"/>
  <cols>
    <col min="1" max="1" width="4.7109375" style="0" customWidth="1"/>
    <col min="4" max="4" width="23.28125" style="0" customWidth="1"/>
    <col min="5" max="5" width="10.57421875" style="0" customWidth="1"/>
    <col min="6" max="6" width="9.8515625" style="0" customWidth="1"/>
    <col min="7" max="7" width="10.00390625" style="0" customWidth="1"/>
    <col min="8" max="8" width="9.140625" style="0" customWidth="1"/>
    <col min="9" max="9" width="9.57421875" style="0" customWidth="1"/>
    <col min="10" max="10" width="8.8515625" style="0" customWidth="1"/>
    <col min="11" max="11" width="14.57421875" style="0" customWidth="1"/>
    <col min="12" max="12" width="9.57421875" style="0" bestFit="1" customWidth="1"/>
  </cols>
  <sheetData>
    <row r="2" spans="1:11" ht="12.75">
      <c r="A2" s="554" t="s">
        <v>22</v>
      </c>
      <c r="B2" s="554"/>
      <c r="C2" s="554"/>
      <c r="D2" s="164"/>
      <c r="E2" s="164"/>
      <c r="F2" s="164"/>
      <c r="G2" s="164"/>
      <c r="H2" s="164"/>
      <c r="I2" s="164"/>
      <c r="J2" s="164"/>
      <c r="K2" s="164"/>
    </row>
    <row r="3" spans="1:11" ht="12.75">
      <c r="A3" s="554" t="s">
        <v>415</v>
      </c>
      <c r="B3" s="554"/>
      <c r="C3" s="554"/>
      <c r="D3" s="164"/>
      <c r="E3" s="164"/>
      <c r="G3" s="164"/>
      <c r="H3" s="164"/>
      <c r="I3" s="164"/>
      <c r="J3" s="164"/>
      <c r="K3" s="164"/>
    </row>
    <row r="4" spans="1:11" ht="12.75">
      <c r="A4" s="538" t="s">
        <v>21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</row>
    <row r="5" spans="1:11" ht="12.75">
      <c r="A5" s="538" t="s">
        <v>485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</row>
    <row r="6" spans="1:11" ht="12.75">
      <c r="A6" s="270"/>
      <c r="B6" s="271"/>
      <c r="C6" s="271"/>
      <c r="D6" s="271"/>
      <c r="E6" s="271"/>
      <c r="F6" s="271"/>
      <c r="G6" s="271"/>
      <c r="H6" s="271"/>
      <c r="I6" s="271"/>
      <c r="J6" s="271"/>
      <c r="K6" s="269" t="s">
        <v>416</v>
      </c>
    </row>
    <row r="7" spans="1:11" ht="12.75">
      <c r="A7" s="712" t="s">
        <v>417</v>
      </c>
      <c r="B7" s="846"/>
      <c r="C7" s="846"/>
      <c r="D7" s="713"/>
      <c r="E7" s="848" t="s">
        <v>418</v>
      </c>
      <c r="F7" s="849"/>
      <c r="G7" s="849"/>
      <c r="H7" s="849"/>
      <c r="I7" s="849"/>
      <c r="J7" s="850"/>
      <c r="K7" s="833" t="s">
        <v>132</v>
      </c>
    </row>
    <row r="8" spans="1:11" ht="12.75">
      <c r="A8" s="716"/>
      <c r="B8" s="847"/>
      <c r="C8" s="847"/>
      <c r="D8" s="717"/>
      <c r="E8" s="272" t="s">
        <v>10</v>
      </c>
      <c r="F8" s="272" t="s">
        <v>16</v>
      </c>
      <c r="G8" s="272" t="s">
        <v>17</v>
      </c>
      <c r="H8" s="272" t="s">
        <v>18</v>
      </c>
      <c r="I8" s="272" t="s">
        <v>419</v>
      </c>
      <c r="J8" s="272" t="s">
        <v>420</v>
      </c>
      <c r="K8" s="851"/>
    </row>
    <row r="9" spans="1:11" ht="12.75">
      <c r="A9" s="844" t="s">
        <v>421</v>
      </c>
      <c r="B9" s="845"/>
      <c r="C9" s="845"/>
      <c r="D9" s="845"/>
      <c r="E9" s="273"/>
      <c r="F9" s="273"/>
      <c r="G9" s="273"/>
      <c r="H9" s="273"/>
      <c r="I9" s="273"/>
      <c r="J9" s="273"/>
      <c r="K9" s="274"/>
    </row>
    <row r="10" spans="1:11" ht="12.75">
      <c r="A10" s="275">
        <v>601</v>
      </c>
      <c r="B10" s="834" t="s">
        <v>422</v>
      </c>
      <c r="C10" s="835"/>
      <c r="D10" s="836"/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400</v>
      </c>
      <c r="K10" s="89">
        <f aca="true" t="shared" si="0" ref="K10:K18">E10+F10+G10+H10+I10+J10</f>
        <v>400</v>
      </c>
    </row>
    <row r="11" spans="1:11" ht="12.75">
      <c r="A11" s="182">
        <v>611</v>
      </c>
      <c r="B11" s="834" t="s">
        <v>423</v>
      </c>
      <c r="C11" s="835"/>
      <c r="D11" s="836"/>
      <c r="E11" s="89">
        <v>8219697</v>
      </c>
      <c r="F11" s="89">
        <v>4339994</v>
      </c>
      <c r="G11" s="89">
        <v>2692677</v>
      </c>
      <c r="H11" s="89">
        <v>1134665</v>
      </c>
      <c r="I11" s="89">
        <v>0</v>
      </c>
      <c r="J11" s="89">
        <v>4000</v>
      </c>
      <c r="K11" s="89">
        <f t="shared" si="0"/>
        <v>16391033</v>
      </c>
    </row>
    <row r="12" spans="1:11" ht="12.75">
      <c r="A12" s="182">
        <v>650</v>
      </c>
      <c r="B12" s="834" t="s">
        <v>424</v>
      </c>
      <c r="C12" s="835"/>
      <c r="D12" s="836"/>
      <c r="E12" s="89">
        <v>465207</v>
      </c>
      <c r="F12" s="89">
        <v>616589</v>
      </c>
      <c r="G12" s="89">
        <v>163944</v>
      </c>
      <c r="H12" s="89">
        <v>146138</v>
      </c>
      <c r="I12" s="89">
        <v>303696</v>
      </c>
      <c r="J12" s="89">
        <v>54426</v>
      </c>
      <c r="K12" s="89">
        <f>E12+F12+G12+H12+I12+J12</f>
        <v>1750000</v>
      </c>
    </row>
    <row r="13" spans="1:11" ht="12.75">
      <c r="A13" s="182">
        <v>651</v>
      </c>
      <c r="B13" s="834" t="s">
        <v>425</v>
      </c>
      <c r="C13" s="835"/>
      <c r="D13" s="836"/>
      <c r="E13" s="89">
        <v>0</v>
      </c>
      <c r="F13" s="89">
        <v>15000</v>
      </c>
      <c r="G13" s="89">
        <v>0</v>
      </c>
      <c r="H13" s="89">
        <v>0</v>
      </c>
      <c r="I13" s="89">
        <v>0</v>
      </c>
      <c r="J13" s="89">
        <v>0</v>
      </c>
      <c r="K13" s="89">
        <f t="shared" si="0"/>
        <v>15000</v>
      </c>
    </row>
    <row r="14" spans="1:11" ht="12.75">
      <c r="A14" s="182">
        <v>652</v>
      </c>
      <c r="B14" s="834" t="s">
        <v>426</v>
      </c>
      <c r="C14" s="835"/>
      <c r="D14" s="836"/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f t="shared" si="0"/>
        <v>0</v>
      </c>
    </row>
    <row r="15" spans="1:11" ht="12.75">
      <c r="A15" s="182">
        <v>659</v>
      </c>
      <c r="B15" s="834" t="s">
        <v>427</v>
      </c>
      <c r="C15" s="835"/>
      <c r="D15" s="836"/>
      <c r="E15" s="89">
        <v>3500</v>
      </c>
      <c r="F15" s="89">
        <v>5000</v>
      </c>
      <c r="G15" s="89">
        <v>3000</v>
      </c>
      <c r="H15" s="89">
        <v>2000</v>
      </c>
      <c r="I15" s="89">
        <v>0</v>
      </c>
      <c r="J15" s="89">
        <v>3000</v>
      </c>
      <c r="K15" s="89">
        <f t="shared" si="0"/>
        <v>16500</v>
      </c>
    </row>
    <row r="16" spans="1:11" ht="12.75">
      <c r="A16" s="182">
        <v>661</v>
      </c>
      <c r="B16" s="834" t="s">
        <v>428</v>
      </c>
      <c r="C16" s="835"/>
      <c r="D16" s="836"/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f t="shared" si="0"/>
        <v>0</v>
      </c>
    </row>
    <row r="17" spans="1:11" ht="12.75">
      <c r="A17" s="275">
        <v>677</v>
      </c>
      <c r="B17" s="277" t="s">
        <v>460</v>
      </c>
      <c r="C17" s="277"/>
      <c r="D17" s="278"/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f t="shared" si="0"/>
        <v>0</v>
      </c>
    </row>
    <row r="18" spans="1:11" ht="12.75">
      <c r="A18" s="837" t="s">
        <v>429</v>
      </c>
      <c r="B18" s="838"/>
      <c r="C18" s="838"/>
      <c r="D18" s="839"/>
      <c r="E18" s="527">
        <f aca="true" t="shared" si="1" ref="E18:J18">SUM(E10:E17)</f>
        <v>8688404</v>
      </c>
      <c r="F18" s="527">
        <f t="shared" si="1"/>
        <v>4976583</v>
      </c>
      <c r="G18" s="527">
        <f t="shared" si="1"/>
        <v>2859621</v>
      </c>
      <c r="H18" s="527">
        <f t="shared" si="1"/>
        <v>1282803</v>
      </c>
      <c r="I18" s="527">
        <f t="shared" si="1"/>
        <v>303696</v>
      </c>
      <c r="J18" s="527">
        <f t="shared" si="1"/>
        <v>61826</v>
      </c>
      <c r="K18" s="527">
        <f t="shared" si="0"/>
        <v>18172933</v>
      </c>
    </row>
    <row r="19" spans="1:11" ht="12.75">
      <c r="A19" s="844" t="s">
        <v>430</v>
      </c>
      <c r="B19" s="845"/>
      <c r="C19" s="845"/>
      <c r="D19" s="845"/>
      <c r="E19" s="279"/>
      <c r="F19" s="280"/>
      <c r="G19" s="280"/>
      <c r="H19" s="280"/>
      <c r="I19" s="280"/>
      <c r="J19" s="280"/>
      <c r="K19" s="98"/>
    </row>
    <row r="20" spans="1:11" ht="12.75">
      <c r="A20" s="285">
        <v>501</v>
      </c>
      <c r="B20" s="287" t="s">
        <v>462</v>
      </c>
      <c r="C20" s="286"/>
      <c r="D20" s="286"/>
      <c r="E20" s="89">
        <v>0</v>
      </c>
      <c r="F20" s="85">
        <v>0</v>
      </c>
      <c r="G20" s="85">
        <v>0</v>
      </c>
      <c r="H20" s="85">
        <v>0</v>
      </c>
      <c r="I20" s="85">
        <v>0</v>
      </c>
      <c r="J20" s="85">
        <v>400</v>
      </c>
      <c r="K20" s="98">
        <f>E20+F20+G20+H20+I20+J20</f>
        <v>400</v>
      </c>
    </row>
    <row r="21" spans="1:11" ht="12.75">
      <c r="A21" s="182">
        <v>511</v>
      </c>
      <c r="B21" s="834" t="s">
        <v>431</v>
      </c>
      <c r="C21" s="835"/>
      <c r="D21" s="836"/>
      <c r="E21" s="281">
        <v>279626</v>
      </c>
      <c r="F21" s="89">
        <v>86167</v>
      </c>
      <c r="G21" s="89">
        <v>60372</v>
      </c>
      <c r="H21" s="89">
        <v>40137</v>
      </c>
      <c r="I21" s="89">
        <v>1920</v>
      </c>
      <c r="J21" s="89">
        <v>12452</v>
      </c>
      <c r="K21" s="98">
        <f aca="true" t="shared" si="2" ref="K21:K50">E21+F21+G21+H21+I21+J21</f>
        <v>480674</v>
      </c>
    </row>
    <row r="22" spans="1:11" ht="12.75">
      <c r="A22" s="182">
        <v>512</v>
      </c>
      <c r="B22" s="834" t="s">
        <v>432</v>
      </c>
      <c r="C22" s="835"/>
      <c r="D22" s="836"/>
      <c r="E22" s="281">
        <v>414103</v>
      </c>
      <c r="F22" s="89">
        <v>286403</v>
      </c>
      <c r="G22" s="89">
        <v>61080</v>
      </c>
      <c r="H22" s="89">
        <v>91038</v>
      </c>
      <c r="I22" s="89">
        <v>4920</v>
      </c>
      <c r="J22" s="89">
        <v>39685</v>
      </c>
      <c r="K22" s="98">
        <f t="shared" si="2"/>
        <v>897229</v>
      </c>
    </row>
    <row r="23" spans="1:11" ht="12.75">
      <c r="A23" s="182">
        <v>513</v>
      </c>
      <c r="B23" s="834" t="s">
        <v>433</v>
      </c>
      <c r="C23" s="835"/>
      <c r="D23" s="836"/>
      <c r="E23" s="281">
        <v>237320</v>
      </c>
      <c r="F23" s="89">
        <v>186552</v>
      </c>
      <c r="G23" s="89">
        <v>7033</v>
      </c>
      <c r="H23" s="89">
        <v>59690</v>
      </c>
      <c r="I23" s="89">
        <v>0</v>
      </c>
      <c r="J23" s="89">
        <v>0</v>
      </c>
      <c r="K23" s="98">
        <f t="shared" si="2"/>
        <v>490595</v>
      </c>
    </row>
    <row r="24" spans="1:11" ht="12.75">
      <c r="A24" s="182">
        <v>514</v>
      </c>
      <c r="B24" s="834" t="s">
        <v>434</v>
      </c>
      <c r="C24" s="835"/>
      <c r="D24" s="836"/>
      <c r="E24" s="281">
        <v>89022</v>
      </c>
      <c r="F24" s="89">
        <v>55583</v>
      </c>
      <c r="G24" s="89">
        <v>10943</v>
      </c>
      <c r="H24" s="89">
        <v>16408</v>
      </c>
      <c r="I24" s="89">
        <v>2100</v>
      </c>
      <c r="J24" s="89">
        <v>5671</v>
      </c>
      <c r="K24" s="98">
        <f t="shared" si="2"/>
        <v>179727</v>
      </c>
    </row>
    <row r="25" spans="1:11" ht="12.75">
      <c r="A25" s="182">
        <v>520</v>
      </c>
      <c r="B25" s="834" t="s">
        <v>435</v>
      </c>
      <c r="C25" s="835"/>
      <c r="D25" s="836"/>
      <c r="E25" s="281">
        <v>4568250</v>
      </c>
      <c r="F25" s="89">
        <v>2423969</v>
      </c>
      <c r="G25" s="89">
        <v>728886</v>
      </c>
      <c r="H25" s="89">
        <v>644132</v>
      </c>
      <c r="I25" s="89">
        <v>406820</v>
      </c>
      <c r="J25" s="89">
        <v>542427</v>
      </c>
      <c r="K25" s="98">
        <f t="shared" si="2"/>
        <v>9314484</v>
      </c>
    </row>
    <row r="26" spans="1:11" ht="12.75">
      <c r="A26" s="182">
        <v>521</v>
      </c>
      <c r="B26" s="276" t="s">
        <v>436</v>
      </c>
      <c r="C26" s="277"/>
      <c r="D26" s="278"/>
      <c r="E26" s="281">
        <v>93204</v>
      </c>
      <c r="F26" s="89">
        <v>43197</v>
      </c>
      <c r="G26" s="89">
        <v>4681</v>
      </c>
      <c r="H26" s="89">
        <v>10125</v>
      </c>
      <c r="I26" s="89">
        <v>4209</v>
      </c>
      <c r="J26" s="89">
        <v>9698</v>
      </c>
      <c r="K26" s="98">
        <f t="shared" si="2"/>
        <v>165114</v>
      </c>
    </row>
    <row r="27" spans="1:11" ht="12.75">
      <c r="A27" s="182">
        <v>523</v>
      </c>
      <c r="B27" s="276" t="s">
        <v>437</v>
      </c>
      <c r="C27" s="277"/>
      <c r="D27" s="278"/>
      <c r="E27" s="281">
        <v>2000</v>
      </c>
      <c r="F27" s="89">
        <v>2000</v>
      </c>
      <c r="G27" s="89">
        <v>1000</v>
      </c>
      <c r="H27" s="89">
        <v>1000</v>
      </c>
      <c r="I27" s="89">
        <v>0</v>
      </c>
      <c r="J27" s="89">
        <v>2500</v>
      </c>
      <c r="K27" s="98">
        <f t="shared" si="2"/>
        <v>8500</v>
      </c>
    </row>
    <row r="28" spans="1:11" ht="12.75">
      <c r="A28" s="282">
        <v>524</v>
      </c>
      <c r="B28" s="834" t="s">
        <v>438</v>
      </c>
      <c r="C28" s="835"/>
      <c r="D28" s="836"/>
      <c r="E28" s="281">
        <v>714936</v>
      </c>
      <c r="F28" s="89">
        <v>456393</v>
      </c>
      <c r="G28" s="89">
        <v>151854</v>
      </c>
      <c r="H28" s="89">
        <v>109854</v>
      </c>
      <c r="I28" s="89">
        <v>106542</v>
      </c>
      <c r="J28" s="89">
        <v>90388</v>
      </c>
      <c r="K28" s="98">
        <f t="shared" si="2"/>
        <v>1629967</v>
      </c>
    </row>
    <row r="29" spans="1:11" ht="12.75">
      <c r="A29" s="182">
        <v>527</v>
      </c>
      <c r="B29" s="834" t="s">
        <v>439</v>
      </c>
      <c r="C29" s="835"/>
      <c r="D29" s="836"/>
      <c r="E29" s="281">
        <v>0</v>
      </c>
      <c r="F29" s="89">
        <v>0</v>
      </c>
      <c r="G29" s="89">
        <v>0</v>
      </c>
      <c r="H29" s="89">
        <v>0</v>
      </c>
      <c r="I29" s="89">
        <v>0</v>
      </c>
      <c r="J29" s="89">
        <v>18000</v>
      </c>
      <c r="K29" s="98">
        <f t="shared" si="2"/>
        <v>18000</v>
      </c>
    </row>
    <row r="30" spans="1:11" ht="12.75">
      <c r="A30" s="282">
        <v>529</v>
      </c>
      <c r="B30" s="822" t="s">
        <v>440</v>
      </c>
      <c r="C30" s="843"/>
      <c r="D30" s="823"/>
      <c r="E30" s="281">
        <v>5500</v>
      </c>
      <c r="F30" s="89">
        <v>10200</v>
      </c>
      <c r="G30" s="89">
        <v>5315</v>
      </c>
      <c r="H30" s="89">
        <v>3330</v>
      </c>
      <c r="I30" s="89">
        <v>320</v>
      </c>
      <c r="J30" s="89">
        <v>2200</v>
      </c>
      <c r="K30" s="98">
        <f t="shared" si="2"/>
        <v>26865</v>
      </c>
    </row>
    <row r="31" spans="1:11" ht="12.75">
      <c r="A31" s="182">
        <v>530</v>
      </c>
      <c r="B31" s="834" t="s">
        <v>441</v>
      </c>
      <c r="C31" s="835"/>
      <c r="D31" s="836"/>
      <c r="E31" s="281">
        <v>997956</v>
      </c>
      <c r="F31" s="89">
        <v>688970</v>
      </c>
      <c r="G31" s="89">
        <v>1087753</v>
      </c>
      <c r="H31" s="89">
        <v>165500</v>
      </c>
      <c r="I31" s="89">
        <v>0</v>
      </c>
      <c r="J31" s="89">
        <v>0</v>
      </c>
      <c r="K31" s="98">
        <f t="shared" si="2"/>
        <v>2940179</v>
      </c>
    </row>
    <row r="32" spans="1:11" ht="12.75">
      <c r="A32" s="182">
        <v>531</v>
      </c>
      <c r="B32" s="834" t="s">
        <v>442</v>
      </c>
      <c r="C32" s="835"/>
      <c r="D32" s="836"/>
      <c r="E32" s="281">
        <v>6000</v>
      </c>
      <c r="F32" s="89">
        <v>1500</v>
      </c>
      <c r="G32" s="89">
        <v>2100</v>
      </c>
      <c r="H32" s="89">
        <v>3500</v>
      </c>
      <c r="I32" s="89">
        <v>0</v>
      </c>
      <c r="J32" s="89">
        <v>0</v>
      </c>
      <c r="K32" s="98">
        <f t="shared" si="2"/>
        <v>13100</v>
      </c>
    </row>
    <row r="33" spans="1:11" ht="12.75">
      <c r="A33" s="182">
        <v>532</v>
      </c>
      <c r="B33" s="834" t="s">
        <v>443</v>
      </c>
      <c r="C33" s="835"/>
      <c r="D33" s="836"/>
      <c r="E33" s="281">
        <v>72000</v>
      </c>
      <c r="F33" s="89">
        <v>77000</v>
      </c>
      <c r="G33" s="89">
        <v>40500</v>
      </c>
      <c r="H33" s="89">
        <v>33000</v>
      </c>
      <c r="I33" s="89">
        <v>3650</v>
      </c>
      <c r="J33" s="89">
        <v>26350</v>
      </c>
      <c r="K33" s="98">
        <f t="shared" si="2"/>
        <v>252500</v>
      </c>
    </row>
    <row r="34" spans="1:11" ht="12.75">
      <c r="A34" s="182">
        <v>533</v>
      </c>
      <c r="B34" s="834" t="s">
        <v>444</v>
      </c>
      <c r="C34" s="835"/>
      <c r="D34" s="836"/>
      <c r="E34" s="281">
        <v>1000</v>
      </c>
      <c r="F34" s="89">
        <v>0</v>
      </c>
      <c r="G34" s="89">
        <v>3600</v>
      </c>
      <c r="H34" s="89">
        <v>600</v>
      </c>
      <c r="I34" s="89">
        <v>0</v>
      </c>
      <c r="J34" s="89">
        <v>600</v>
      </c>
      <c r="K34" s="98">
        <f t="shared" si="2"/>
        <v>5800</v>
      </c>
    </row>
    <row r="35" spans="1:11" ht="12.75">
      <c r="A35" s="182">
        <v>535</v>
      </c>
      <c r="B35" s="822" t="s">
        <v>445</v>
      </c>
      <c r="C35" s="843"/>
      <c r="D35" s="823"/>
      <c r="E35" s="283">
        <v>0</v>
      </c>
      <c r="F35" s="87">
        <v>0</v>
      </c>
      <c r="G35" s="87">
        <v>0</v>
      </c>
      <c r="H35" s="87">
        <v>0</v>
      </c>
      <c r="I35" s="87">
        <v>0</v>
      </c>
      <c r="J35" s="87">
        <v>5000</v>
      </c>
      <c r="K35" s="98">
        <f t="shared" si="2"/>
        <v>5000</v>
      </c>
    </row>
    <row r="36" spans="1:11" ht="12.75">
      <c r="A36" s="182">
        <v>539</v>
      </c>
      <c r="B36" s="276" t="s">
        <v>446</v>
      </c>
      <c r="C36" s="277"/>
      <c r="D36" s="278"/>
      <c r="E36" s="281">
        <v>4500</v>
      </c>
      <c r="F36" s="89">
        <v>6700</v>
      </c>
      <c r="G36" s="89">
        <v>2200</v>
      </c>
      <c r="H36" s="89">
        <v>1100</v>
      </c>
      <c r="I36" s="89">
        <v>0</v>
      </c>
      <c r="J36" s="89">
        <v>6200</v>
      </c>
      <c r="K36" s="98">
        <f t="shared" si="2"/>
        <v>20700</v>
      </c>
    </row>
    <row r="37" spans="1:11" ht="12.75">
      <c r="A37" s="182">
        <v>540</v>
      </c>
      <c r="B37" s="834" t="s">
        <v>447</v>
      </c>
      <c r="C37" s="835"/>
      <c r="D37" s="836"/>
      <c r="E37" s="281">
        <v>258686</v>
      </c>
      <c r="F37" s="89">
        <v>171096</v>
      </c>
      <c r="G37" s="89">
        <v>53686</v>
      </c>
      <c r="H37" s="89">
        <v>14914</v>
      </c>
      <c r="I37" s="89">
        <v>1204</v>
      </c>
      <c r="J37" s="89">
        <v>21930</v>
      </c>
      <c r="K37" s="98">
        <f t="shared" si="2"/>
        <v>521516</v>
      </c>
    </row>
    <row r="38" spans="1:11" ht="12.75">
      <c r="A38" s="182">
        <v>550</v>
      </c>
      <c r="B38" s="834" t="s">
        <v>448</v>
      </c>
      <c r="C38" s="835"/>
      <c r="D38" s="836"/>
      <c r="E38" s="281">
        <v>58800</v>
      </c>
      <c r="F38" s="89">
        <v>39000</v>
      </c>
      <c r="G38" s="89">
        <v>10800</v>
      </c>
      <c r="H38" s="89">
        <v>11300</v>
      </c>
      <c r="I38" s="89">
        <v>520</v>
      </c>
      <c r="J38" s="89">
        <v>50680</v>
      </c>
      <c r="K38" s="98">
        <f t="shared" si="2"/>
        <v>171100</v>
      </c>
    </row>
    <row r="39" spans="1:11" ht="12.75">
      <c r="A39" s="182">
        <v>551</v>
      </c>
      <c r="B39" s="834" t="s">
        <v>449</v>
      </c>
      <c r="C39" s="835"/>
      <c r="D39" s="836"/>
      <c r="E39" s="281">
        <v>4000</v>
      </c>
      <c r="F39" s="89">
        <v>3500</v>
      </c>
      <c r="G39" s="89">
        <v>1500</v>
      </c>
      <c r="H39" s="89">
        <v>1600</v>
      </c>
      <c r="I39" s="89">
        <v>450</v>
      </c>
      <c r="J39" s="89">
        <v>18050</v>
      </c>
      <c r="K39" s="98">
        <f t="shared" si="2"/>
        <v>29100</v>
      </c>
    </row>
    <row r="40" spans="1:11" ht="12.75">
      <c r="A40" s="182">
        <v>552</v>
      </c>
      <c r="B40" s="834" t="s">
        <v>450</v>
      </c>
      <c r="C40" s="835"/>
      <c r="D40" s="836"/>
      <c r="E40" s="281">
        <v>9500</v>
      </c>
      <c r="F40" s="89">
        <v>8500</v>
      </c>
      <c r="G40" s="89">
        <v>3000</v>
      </c>
      <c r="H40" s="89">
        <v>2500</v>
      </c>
      <c r="I40" s="89">
        <v>1060</v>
      </c>
      <c r="J40" s="89">
        <v>18940</v>
      </c>
      <c r="K40" s="98">
        <f t="shared" si="2"/>
        <v>43500</v>
      </c>
    </row>
    <row r="41" spans="1:11" ht="12.75">
      <c r="A41" s="182">
        <v>553</v>
      </c>
      <c r="B41" s="834" t="s">
        <v>451</v>
      </c>
      <c r="C41" s="835"/>
      <c r="D41" s="836"/>
      <c r="E41" s="283">
        <v>900</v>
      </c>
      <c r="F41" s="87">
        <v>1000</v>
      </c>
      <c r="G41" s="87">
        <v>200</v>
      </c>
      <c r="H41" s="87">
        <v>250</v>
      </c>
      <c r="I41" s="87">
        <v>20</v>
      </c>
      <c r="J41" s="87">
        <v>16500</v>
      </c>
      <c r="K41" s="87">
        <f t="shared" si="2"/>
        <v>18870</v>
      </c>
    </row>
    <row r="42" spans="1:11" ht="12.75">
      <c r="A42" s="282">
        <v>554</v>
      </c>
      <c r="B42" s="834" t="s">
        <v>452</v>
      </c>
      <c r="C42" s="835"/>
      <c r="D42" s="836"/>
      <c r="E42" s="281">
        <v>11200</v>
      </c>
      <c r="F42" s="89">
        <v>12450</v>
      </c>
      <c r="G42" s="89">
        <v>6500</v>
      </c>
      <c r="H42" s="89">
        <v>4280</v>
      </c>
      <c r="I42" s="89">
        <v>1300</v>
      </c>
      <c r="J42" s="89">
        <v>12900</v>
      </c>
      <c r="K42" s="98">
        <f t="shared" si="2"/>
        <v>48630</v>
      </c>
    </row>
    <row r="43" spans="1:11" ht="12.75">
      <c r="A43" s="182">
        <v>555</v>
      </c>
      <c r="B43" s="834" t="s">
        <v>453</v>
      </c>
      <c r="C43" s="835"/>
      <c r="D43" s="836"/>
      <c r="E43" s="281">
        <v>393917</v>
      </c>
      <c r="F43" s="89">
        <v>193084</v>
      </c>
      <c r="G43" s="89">
        <v>109588</v>
      </c>
      <c r="H43" s="89">
        <v>45077</v>
      </c>
      <c r="I43" s="89">
        <v>2100</v>
      </c>
      <c r="J43" s="89">
        <v>5250</v>
      </c>
      <c r="K43" s="98">
        <f t="shared" si="2"/>
        <v>749016</v>
      </c>
    </row>
    <row r="44" spans="1:11" ht="12.75">
      <c r="A44" s="182">
        <v>556</v>
      </c>
      <c r="B44" s="834" t="s">
        <v>454</v>
      </c>
      <c r="C44" s="835"/>
      <c r="D44" s="836"/>
      <c r="E44" s="281">
        <v>0</v>
      </c>
      <c r="F44" s="89">
        <v>0</v>
      </c>
      <c r="G44" s="89">
        <v>0</v>
      </c>
      <c r="H44" s="89">
        <v>0</v>
      </c>
      <c r="I44" s="89">
        <v>0</v>
      </c>
      <c r="J44" s="89">
        <v>12200</v>
      </c>
      <c r="K44" s="98">
        <f t="shared" si="2"/>
        <v>12200</v>
      </c>
    </row>
    <row r="45" spans="1:11" ht="12.75">
      <c r="A45" s="182">
        <v>559</v>
      </c>
      <c r="B45" s="834" t="s">
        <v>455</v>
      </c>
      <c r="C45" s="835"/>
      <c r="D45" s="836"/>
      <c r="E45" s="281">
        <v>10300</v>
      </c>
      <c r="F45" s="89">
        <v>11300</v>
      </c>
      <c r="G45" s="89">
        <v>2500</v>
      </c>
      <c r="H45" s="89">
        <v>3500</v>
      </c>
      <c r="I45" s="89">
        <v>1500</v>
      </c>
      <c r="J45" s="89">
        <v>6000</v>
      </c>
      <c r="K45" s="98">
        <f t="shared" si="2"/>
        <v>35100</v>
      </c>
    </row>
    <row r="46" spans="1:11" ht="12.75">
      <c r="A46" s="182">
        <v>561</v>
      </c>
      <c r="B46" s="834" t="s">
        <v>456</v>
      </c>
      <c r="C46" s="835"/>
      <c r="D46" s="836"/>
      <c r="E46" s="281">
        <v>250</v>
      </c>
      <c r="F46" s="89">
        <v>200</v>
      </c>
      <c r="G46" s="89">
        <v>50</v>
      </c>
      <c r="H46" s="89">
        <v>50</v>
      </c>
      <c r="I46" s="89">
        <v>20</v>
      </c>
      <c r="J46" s="89">
        <v>29250</v>
      </c>
      <c r="K46" s="98">
        <f t="shared" si="2"/>
        <v>29820</v>
      </c>
    </row>
    <row r="47" spans="1:11" ht="12.75">
      <c r="A47" s="182">
        <v>575</v>
      </c>
      <c r="B47" s="276" t="s">
        <v>461</v>
      </c>
      <c r="C47" s="277"/>
      <c r="D47" s="278"/>
      <c r="E47" s="281">
        <v>0</v>
      </c>
      <c r="F47" s="89">
        <v>0</v>
      </c>
      <c r="G47" s="89">
        <v>0</v>
      </c>
      <c r="H47" s="89">
        <v>0</v>
      </c>
      <c r="I47" s="89">
        <v>0</v>
      </c>
      <c r="J47" s="89">
        <v>0</v>
      </c>
      <c r="K47" s="98">
        <f t="shared" si="2"/>
        <v>0</v>
      </c>
    </row>
    <row r="48" spans="1:11" ht="12.75">
      <c r="A48" s="182">
        <v>579</v>
      </c>
      <c r="B48" s="834" t="s">
        <v>457</v>
      </c>
      <c r="C48" s="835"/>
      <c r="D48" s="836"/>
      <c r="E48" s="281">
        <v>0</v>
      </c>
      <c r="F48" s="89">
        <v>0</v>
      </c>
      <c r="G48" s="89">
        <v>0</v>
      </c>
      <c r="H48" s="89">
        <v>0</v>
      </c>
      <c r="I48" s="89">
        <v>25000</v>
      </c>
      <c r="J48" s="89">
        <v>0</v>
      </c>
      <c r="K48" s="98">
        <f t="shared" si="2"/>
        <v>25000</v>
      </c>
    </row>
    <row r="49" spans="1:11" ht="12.75">
      <c r="A49" s="837" t="s">
        <v>458</v>
      </c>
      <c r="B49" s="838"/>
      <c r="C49" s="838"/>
      <c r="D49" s="839"/>
      <c r="E49" s="527">
        <f>SUM(E21:E48)</f>
        <v>8232970</v>
      </c>
      <c r="F49" s="527">
        <f>SUM(F20:F48)</f>
        <v>4764764</v>
      </c>
      <c r="G49" s="527">
        <f>SUM(G20:G48)</f>
        <v>2355141</v>
      </c>
      <c r="H49" s="527">
        <f>SUM(H20:H48)</f>
        <v>1262885</v>
      </c>
      <c r="I49" s="527">
        <f>SUM(I21:I48)</f>
        <v>563655</v>
      </c>
      <c r="J49" s="527">
        <f>SUM(J20:J48)</f>
        <v>953271</v>
      </c>
      <c r="K49" s="527">
        <f t="shared" si="2"/>
        <v>18132686</v>
      </c>
    </row>
    <row r="50" spans="1:11" ht="12.75">
      <c r="A50" s="840" t="s">
        <v>459</v>
      </c>
      <c r="B50" s="841"/>
      <c r="C50" s="841"/>
      <c r="D50" s="842"/>
      <c r="E50" s="284">
        <f aca="true" t="shared" si="3" ref="E50:J50">E18-E49</f>
        <v>455434</v>
      </c>
      <c r="F50" s="284">
        <f t="shared" si="3"/>
        <v>211819</v>
      </c>
      <c r="G50" s="284">
        <f t="shared" si="3"/>
        <v>504480</v>
      </c>
      <c r="H50" s="284">
        <f t="shared" si="3"/>
        <v>19918</v>
      </c>
      <c r="I50" s="284">
        <f t="shared" si="3"/>
        <v>-259959</v>
      </c>
      <c r="J50" s="284">
        <f t="shared" si="3"/>
        <v>-891445</v>
      </c>
      <c r="K50" s="284">
        <f t="shared" si="2"/>
        <v>40247</v>
      </c>
    </row>
  </sheetData>
  <sheetProtection/>
  <mergeCells count="43">
    <mergeCell ref="A2:C2"/>
    <mergeCell ref="A3:C3"/>
    <mergeCell ref="A4:K4"/>
    <mergeCell ref="A5:K5"/>
    <mergeCell ref="A7:D8"/>
    <mergeCell ref="E7:J7"/>
    <mergeCell ref="K7:K8"/>
    <mergeCell ref="A9:D9"/>
    <mergeCell ref="B10:D10"/>
    <mergeCell ref="B11:D11"/>
    <mergeCell ref="B12:D12"/>
    <mergeCell ref="B13:D13"/>
    <mergeCell ref="B14:D14"/>
    <mergeCell ref="B15:D15"/>
    <mergeCell ref="B16:D16"/>
    <mergeCell ref="A18:D18"/>
    <mergeCell ref="A19:D19"/>
    <mergeCell ref="B21:D21"/>
    <mergeCell ref="B22:D22"/>
    <mergeCell ref="B23:D23"/>
    <mergeCell ref="B24:D24"/>
    <mergeCell ref="B25:D25"/>
    <mergeCell ref="B28:D28"/>
    <mergeCell ref="B29:D29"/>
    <mergeCell ref="B30:D30"/>
    <mergeCell ref="B31:D31"/>
    <mergeCell ref="B32:D32"/>
    <mergeCell ref="B33:D33"/>
    <mergeCell ref="B34:D34"/>
    <mergeCell ref="B35:D35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8:D48"/>
    <mergeCell ref="A49:D49"/>
    <mergeCell ref="A50:D5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B23" sqref="B23:Q23"/>
    </sheetView>
  </sheetViews>
  <sheetFormatPr defaultColWidth="9.140625" defaultRowHeight="12.75"/>
  <cols>
    <col min="1" max="1" width="14.140625" style="0" customWidth="1"/>
    <col min="2" max="2" width="10.421875" style="0" customWidth="1"/>
    <col min="9" max="16" width="5.28125" style="0" customWidth="1"/>
    <col min="17" max="17" width="9.421875" style="0" customWidth="1"/>
  </cols>
  <sheetData>
    <row r="1" spans="1:4" ht="12.75">
      <c r="A1" s="554" t="s">
        <v>22</v>
      </c>
      <c r="B1" s="554"/>
      <c r="C1" s="554"/>
      <c r="D1" s="554"/>
    </row>
    <row r="2" spans="1:4" ht="12.75">
      <c r="A2" s="554" t="s">
        <v>23</v>
      </c>
      <c r="B2" s="554"/>
      <c r="C2" s="554"/>
      <c r="D2" s="554"/>
    </row>
    <row r="3" spans="1:4" ht="12.75">
      <c r="A3" s="7"/>
      <c r="B3" s="7"/>
      <c r="C3" s="7"/>
      <c r="D3" s="7"/>
    </row>
    <row r="4" spans="1:17" ht="12.75">
      <c r="A4" s="538" t="s">
        <v>468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</row>
    <row r="5" spans="1:17" ht="12.75">
      <c r="A5" s="538" t="s">
        <v>186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8"/>
    </row>
    <row r="6" spans="16:17" ht="12.75">
      <c r="P6" s="533" t="s">
        <v>360</v>
      </c>
      <c r="Q6" s="533"/>
    </row>
    <row r="7" spans="1:17" ht="12.75">
      <c r="A7" s="530" t="s">
        <v>178</v>
      </c>
      <c r="B7" s="539" t="s">
        <v>160</v>
      </c>
      <c r="C7" s="535" t="s">
        <v>187</v>
      </c>
      <c r="D7" s="536"/>
      <c r="E7" s="537"/>
      <c r="F7" s="535" t="s">
        <v>188</v>
      </c>
      <c r="G7" s="536"/>
      <c r="H7" s="537"/>
      <c r="I7" s="543" t="s">
        <v>189</v>
      </c>
      <c r="J7" s="544"/>
      <c r="K7" s="544"/>
      <c r="L7" s="544"/>
      <c r="M7" s="544"/>
      <c r="N7" s="544"/>
      <c r="O7" s="544"/>
      <c r="P7" s="544"/>
      <c r="Q7" s="545"/>
    </row>
    <row r="8" spans="1:17" ht="12.75">
      <c r="A8" s="531"/>
      <c r="B8" s="540"/>
      <c r="C8" s="51" t="s">
        <v>2</v>
      </c>
      <c r="D8" s="51" t="s">
        <v>3</v>
      </c>
      <c r="E8" s="51" t="s">
        <v>4</v>
      </c>
      <c r="F8" s="51" t="s">
        <v>2</v>
      </c>
      <c r="G8" s="51" t="s">
        <v>3</v>
      </c>
      <c r="H8" s="51" t="s">
        <v>4</v>
      </c>
      <c r="I8" s="534" t="s">
        <v>2</v>
      </c>
      <c r="J8" s="534"/>
      <c r="K8" s="534"/>
      <c r="L8" s="534"/>
      <c r="M8" s="534" t="s">
        <v>3</v>
      </c>
      <c r="N8" s="534"/>
      <c r="O8" s="534"/>
      <c r="P8" s="535"/>
      <c r="Q8" s="555" t="s">
        <v>126</v>
      </c>
    </row>
    <row r="9" spans="1:17" ht="12.75">
      <c r="A9" s="531"/>
      <c r="B9" s="541"/>
      <c r="C9" s="52"/>
      <c r="D9" s="52"/>
      <c r="E9" s="52"/>
      <c r="F9" s="52"/>
      <c r="G9" s="52"/>
      <c r="H9" s="52"/>
      <c r="I9" s="535" t="s">
        <v>163</v>
      </c>
      <c r="J9" s="536"/>
      <c r="K9" s="536"/>
      <c r="L9" s="537"/>
      <c r="M9" s="535" t="s">
        <v>163</v>
      </c>
      <c r="N9" s="536"/>
      <c r="O9" s="536"/>
      <c r="P9" s="536"/>
      <c r="Q9" s="556"/>
    </row>
    <row r="10" spans="1:17" ht="12.75">
      <c r="A10" s="532"/>
      <c r="B10" s="542"/>
      <c r="C10" s="53" t="s">
        <v>164</v>
      </c>
      <c r="D10" s="53" t="s">
        <v>164</v>
      </c>
      <c r="E10" s="53" t="s">
        <v>164</v>
      </c>
      <c r="F10" s="53" t="s">
        <v>164</v>
      </c>
      <c r="G10" s="53" t="s">
        <v>164</v>
      </c>
      <c r="H10" s="53" t="s">
        <v>164</v>
      </c>
      <c r="I10" s="151">
        <v>1</v>
      </c>
      <c r="J10" s="151">
        <v>2</v>
      </c>
      <c r="K10" s="151">
        <v>3</v>
      </c>
      <c r="L10" s="151">
        <v>4</v>
      </c>
      <c r="M10" s="151">
        <v>1</v>
      </c>
      <c r="N10" s="151">
        <v>2</v>
      </c>
      <c r="O10" s="151">
        <v>3</v>
      </c>
      <c r="P10" s="151">
        <v>4</v>
      </c>
      <c r="Q10" s="557"/>
    </row>
    <row r="11" spans="1:17" ht="12.75">
      <c r="A11" s="551" t="s">
        <v>166</v>
      </c>
      <c r="B11" s="1" t="s">
        <v>167</v>
      </c>
      <c r="C11" s="350">
        <v>6.8</v>
      </c>
      <c r="D11" s="257">
        <v>0</v>
      </c>
      <c r="E11" s="257">
        <f>C11+D11</f>
        <v>6.8</v>
      </c>
      <c r="F11" s="257">
        <v>2.8</v>
      </c>
      <c r="G11" s="257">
        <v>0</v>
      </c>
      <c r="H11" s="257">
        <f>F11+G11</f>
        <v>2.8</v>
      </c>
      <c r="I11" s="212">
        <v>6.8</v>
      </c>
      <c r="J11" s="212">
        <v>2.8</v>
      </c>
      <c r="K11" s="212">
        <v>0</v>
      </c>
      <c r="L11" s="212">
        <v>0</v>
      </c>
      <c r="M11" s="212">
        <v>0</v>
      </c>
      <c r="N11" s="212">
        <v>0</v>
      </c>
      <c r="O11" s="212">
        <v>0</v>
      </c>
      <c r="P11" s="212">
        <v>0</v>
      </c>
      <c r="Q11" s="352">
        <f>I11+J11+K11+L11+M11+N11+O11+P11</f>
        <v>9.6</v>
      </c>
    </row>
    <row r="12" spans="1:17" ht="12.75">
      <c r="A12" s="552"/>
      <c r="B12" s="1" t="s">
        <v>168</v>
      </c>
      <c r="C12" s="257">
        <v>4.8</v>
      </c>
      <c r="D12" s="257">
        <v>1.5</v>
      </c>
      <c r="E12" s="257">
        <f>C12+D12</f>
        <v>6.3</v>
      </c>
      <c r="F12" s="257">
        <v>1.5</v>
      </c>
      <c r="G12" s="257">
        <v>0</v>
      </c>
      <c r="H12" s="257">
        <f>F12+G12</f>
        <v>1.5</v>
      </c>
      <c r="I12" s="212">
        <v>6.3</v>
      </c>
      <c r="J12" s="212">
        <v>0</v>
      </c>
      <c r="K12" s="212">
        <v>0</v>
      </c>
      <c r="L12" s="212">
        <v>0</v>
      </c>
      <c r="M12" s="212">
        <v>1.5</v>
      </c>
      <c r="N12" s="212">
        <v>0</v>
      </c>
      <c r="O12" s="212">
        <v>0</v>
      </c>
      <c r="P12" s="212">
        <v>0</v>
      </c>
      <c r="Q12" s="352">
        <f>I12+J12+K12+L12+M12+N12+O12+P12</f>
        <v>7.8</v>
      </c>
    </row>
    <row r="13" spans="1:17" ht="12.75">
      <c r="A13" s="552"/>
      <c r="B13" s="1" t="s">
        <v>13</v>
      </c>
      <c r="C13" s="257">
        <v>2.8</v>
      </c>
      <c r="D13" s="257">
        <v>3.2</v>
      </c>
      <c r="E13" s="257">
        <f>C13+D13</f>
        <v>6</v>
      </c>
      <c r="F13" s="257">
        <v>2.73</v>
      </c>
      <c r="G13" s="257">
        <v>1.64</v>
      </c>
      <c r="H13" s="257">
        <f>F13+G13</f>
        <v>4.37</v>
      </c>
      <c r="I13" s="212">
        <v>2.8</v>
      </c>
      <c r="J13" s="212">
        <v>2.73</v>
      </c>
      <c r="K13" s="212">
        <v>0</v>
      </c>
      <c r="L13" s="212">
        <v>0</v>
      </c>
      <c r="M13" s="212">
        <v>3.2</v>
      </c>
      <c r="N13" s="212">
        <v>1.64</v>
      </c>
      <c r="O13" s="212">
        <v>0</v>
      </c>
      <c r="P13" s="212">
        <v>0</v>
      </c>
      <c r="Q13" s="352">
        <f>I13+J13+K13+L13+M13+N13+O13+P13</f>
        <v>10.370000000000001</v>
      </c>
    </row>
    <row r="14" spans="1:17" ht="12.75">
      <c r="A14" s="553"/>
      <c r="B14" s="491" t="s">
        <v>4</v>
      </c>
      <c r="C14" s="492">
        <f>SUM(C11:C13)</f>
        <v>14.399999999999999</v>
      </c>
      <c r="D14" s="492">
        <f aca="true" t="shared" si="0" ref="D14:P14">SUM(D11:D13)</f>
        <v>4.7</v>
      </c>
      <c r="E14" s="492">
        <f t="shared" si="0"/>
        <v>19.1</v>
      </c>
      <c r="F14" s="492">
        <f>SUM(F11:F13)</f>
        <v>7.029999999999999</v>
      </c>
      <c r="G14" s="492">
        <f>SUM(G11:G13)</f>
        <v>1.64</v>
      </c>
      <c r="H14" s="492">
        <f>SUM(H11:H13)</f>
        <v>8.67</v>
      </c>
      <c r="I14" s="492">
        <f t="shared" si="0"/>
        <v>15.899999999999999</v>
      </c>
      <c r="J14" s="492">
        <f t="shared" si="0"/>
        <v>5.529999999999999</v>
      </c>
      <c r="K14" s="492">
        <f t="shared" si="0"/>
        <v>0</v>
      </c>
      <c r="L14" s="492">
        <f t="shared" si="0"/>
        <v>0</v>
      </c>
      <c r="M14" s="492">
        <f t="shared" si="0"/>
        <v>4.7</v>
      </c>
      <c r="N14" s="492">
        <f t="shared" si="0"/>
        <v>1.64</v>
      </c>
      <c r="O14" s="492">
        <f t="shared" si="0"/>
        <v>0</v>
      </c>
      <c r="P14" s="492">
        <f t="shared" si="0"/>
        <v>0</v>
      </c>
      <c r="Q14" s="492">
        <f>E14+H14</f>
        <v>27.770000000000003</v>
      </c>
    </row>
    <row r="15" spans="1:17" ht="12.75">
      <c r="A15" s="12"/>
      <c r="B15" s="1" t="s">
        <v>169</v>
      </c>
      <c r="C15" s="257">
        <v>7.5</v>
      </c>
      <c r="D15" s="257">
        <v>0</v>
      </c>
      <c r="E15" s="257">
        <v>7.5</v>
      </c>
      <c r="F15" s="257">
        <v>4.03</v>
      </c>
      <c r="G15" s="257">
        <v>1</v>
      </c>
      <c r="H15" s="257">
        <v>5.03</v>
      </c>
      <c r="I15" s="257">
        <v>9.65</v>
      </c>
      <c r="J15" s="257">
        <v>0.5</v>
      </c>
      <c r="K15" s="257">
        <v>0.38</v>
      </c>
      <c r="L15" s="257">
        <v>1</v>
      </c>
      <c r="M15" s="257">
        <v>1</v>
      </c>
      <c r="N15" s="257">
        <v>0</v>
      </c>
      <c r="O15" s="257">
        <v>0</v>
      </c>
      <c r="P15" s="257">
        <v>0</v>
      </c>
      <c r="Q15" s="145">
        <v>12.53</v>
      </c>
    </row>
    <row r="16" spans="1:17" ht="12.75">
      <c r="A16" s="238" t="s">
        <v>171</v>
      </c>
      <c r="B16" s="1" t="s">
        <v>170</v>
      </c>
      <c r="C16" s="257">
        <v>0</v>
      </c>
      <c r="D16" s="257">
        <v>0</v>
      </c>
      <c r="E16" s="257">
        <v>0</v>
      </c>
      <c r="F16" s="257">
        <v>0</v>
      </c>
      <c r="G16" s="257">
        <v>0.3</v>
      </c>
      <c r="H16" s="257">
        <v>0.3</v>
      </c>
      <c r="I16" s="257">
        <v>0</v>
      </c>
      <c r="J16" s="257">
        <v>0</v>
      </c>
      <c r="K16" s="257">
        <v>0</v>
      </c>
      <c r="L16" s="257">
        <v>0</v>
      </c>
      <c r="M16" s="257">
        <v>0.3</v>
      </c>
      <c r="N16" s="257">
        <v>0</v>
      </c>
      <c r="O16" s="257">
        <v>0</v>
      </c>
      <c r="P16" s="257">
        <v>0</v>
      </c>
      <c r="Q16" s="145">
        <v>0.3</v>
      </c>
    </row>
    <row r="17" spans="1:17" ht="12.75">
      <c r="A17" s="14"/>
      <c r="B17" s="491" t="s">
        <v>4</v>
      </c>
      <c r="C17" s="492">
        <f>SUM(C15:C16)</f>
        <v>7.5</v>
      </c>
      <c r="D17" s="492">
        <f aca="true" t="shared" si="1" ref="D17:P17">SUM(D15:D16)</f>
        <v>0</v>
      </c>
      <c r="E17" s="492">
        <f t="shared" si="1"/>
        <v>7.5</v>
      </c>
      <c r="F17" s="492">
        <f t="shared" si="1"/>
        <v>4.03</v>
      </c>
      <c r="G17" s="492">
        <f t="shared" si="1"/>
        <v>1.3</v>
      </c>
      <c r="H17" s="492">
        <f t="shared" si="1"/>
        <v>5.33</v>
      </c>
      <c r="I17" s="492">
        <f t="shared" si="1"/>
        <v>9.65</v>
      </c>
      <c r="J17" s="492">
        <f t="shared" si="1"/>
        <v>0.5</v>
      </c>
      <c r="K17" s="492">
        <f t="shared" si="1"/>
        <v>0.38</v>
      </c>
      <c r="L17" s="492">
        <f t="shared" si="1"/>
        <v>1</v>
      </c>
      <c r="M17" s="492">
        <f t="shared" si="1"/>
        <v>1.3</v>
      </c>
      <c r="N17" s="492">
        <f t="shared" si="1"/>
        <v>0</v>
      </c>
      <c r="O17" s="492">
        <f t="shared" si="1"/>
        <v>0</v>
      </c>
      <c r="P17" s="492">
        <f t="shared" si="1"/>
        <v>0</v>
      </c>
      <c r="Q17" s="492">
        <f>E17+H17</f>
        <v>12.83</v>
      </c>
    </row>
    <row r="18" spans="1:17" ht="12.75">
      <c r="A18" s="12"/>
      <c r="B18" s="1" t="s">
        <v>172</v>
      </c>
      <c r="C18" s="212">
        <v>0</v>
      </c>
      <c r="D18" s="212">
        <v>0</v>
      </c>
      <c r="E18" s="212">
        <f>SUM(C18:D18)</f>
        <v>0</v>
      </c>
      <c r="F18" s="212">
        <v>0.35</v>
      </c>
      <c r="G18" s="212">
        <v>0</v>
      </c>
      <c r="H18" s="212">
        <f>SUM(F18:G18)</f>
        <v>0.35</v>
      </c>
      <c r="I18" s="212">
        <v>0.35</v>
      </c>
      <c r="J18" s="212">
        <v>0</v>
      </c>
      <c r="K18" s="212">
        <v>0</v>
      </c>
      <c r="L18" s="212">
        <v>0</v>
      </c>
      <c r="M18" s="212">
        <v>0</v>
      </c>
      <c r="N18" s="212">
        <v>0</v>
      </c>
      <c r="O18" s="212">
        <v>0</v>
      </c>
      <c r="P18" s="212">
        <v>0</v>
      </c>
      <c r="Q18" s="346">
        <f>SUM(I18:P18)</f>
        <v>0.35</v>
      </c>
    </row>
    <row r="19" spans="1:17" ht="12.75">
      <c r="A19" s="238" t="s">
        <v>177</v>
      </c>
      <c r="B19" s="1" t="s">
        <v>173</v>
      </c>
      <c r="C19" s="212">
        <v>0</v>
      </c>
      <c r="D19" s="212">
        <v>0</v>
      </c>
      <c r="E19" s="212">
        <f>SUM(C19:D19)</f>
        <v>0</v>
      </c>
      <c r="F19" s="212">
        <v>1.26</v>
      </c>
      <c r="G19" s="212">
        <v>0</v>
      </c>
      <c r="H19" s="212">
        <f>SUM(F19:G19)</f>
        <v>1.26</v>
      </c>
      <c r="I19" s="212">
        <v>0.96</v>
      </c>
      <c r="J19" s="212">
        <v>0</v>
      </c>
      <c r="K19" s="212">
        <v>0.3</v>
      </c>
      <c r="L19" s="212">
        <v>0</v>
      </c>
      <c r="M19" s="212">
        <v>0</v>
      </c>
      <c r="N19" s="212">
        <v>0</v>
      </c>
      <c r="O19" s="212">
        <v>0</v>
      </c>
      <c r="P19" s="212">
        <v>0</v>
      </c>
      <c r="Q19" s="346">
        <f>SUM(I19:P19)</f>
        <v>1.26</v>
      </c>
    </row>
    <row r="20" spans="1:17" ht="12.75">
      <c r="A20" s="14"/>
      <c r="B20" s="491" t="s">
        <v>4</v>
      </c>
      <c r="C20" s="492">
        <f>SUM(C18:C19)</f>
        <v>0</v>
      </c>
      <c r="D20" s="492">
        <f aca="true" t="shared" si="2" ref="D20:P20">SUM(D18:D19)</f>
        <v>0</v>
      </c>
      <c r="E20" s="492">
        <f t="shared" si="2"/>
        <v>0</v>
      </c>
      <c r="F20" s="492">
        <f t="shared" si="2"/>
        <v>1.6099999999999999</v>
      </c>
      <c r="G20" s="492">
        <f t="shared" si="2"/>
        <v>0</v>
      </c>
      <c r="H20" s="492">
        <f t="shared" si="2"/>
        <v>1.6099999999999999</v>
      </c>
      <c r="I20" s="492">
        <f t="shared" si="2"/>
        <v>1.31</v>
      </c>
      <c r="J20" s="492">
        <f t="shared" si="2"/>
        <v>0</v>
      </c>
      <c r="K20" s="492">
        <f t="shared" si="2"/>
        <v>0.3</v>
      </c>
      <c r="L20" s="492">
        <v>0</v>
      </c>
      <c r="M20" s="492">
        <f t="shared" si="2"/>
        <v>0</v>
      </c>
      <c r="N20" s="492">
        <f t="shared" si="2"/>
        <v>0</v>
      </c>
      <c r="O20" s="492">
        <f t="shared" si="2"/>
        <v>0</v>
      </c>
      <c r="P20" s="492">
        <f t="shared" si="2"/>
        <v>0</v>
      </c>
      <c r="Q20" s="492">
        <f>E20+H20</f>
        <v>1.6099999999999999</v>
      </c>
    </row>
    <row r="21" spans="1:17" ht="12.75">
      <c r="A21" s="12"/>
      <c r="B21" s="1" t="s">
        <v>174</v>
      </c>
      <c r="C21" s="146">
        <v>0</v>
      </c>
      <c r="D21" s="144">
        <v>0</v>
      </c>
      <c r="E21" s="144">
        <v>0</v>
      </c>
      <c r="F21" s="146">
        <v>0.1</v>
      </c>
      <c r="G21" s="144">
        <v>0</v>
      </c>
      <c r="H21" s="144">
        <v>0.1</v>
      </c>
      <c r="I21" s="144">
        <v>0.1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5">
        <v>0.1</v>
      </c>
    </row>
    <row r="22" spans="1:17" ht="12.75">
      <c r="A22" s="238" t="s">
        <v>176</v>
      </c>
      <c r="B22" s="1" t="s">
        <v>175</v>
      </c>
      <c r="C22" s="146">
        <v>0</v>
      </c>
      <c r="D22" s="144">
        <v>0</v>
      </c>
      <c r="E22" s="144">
        <v>0</v>
      </c>
      <c r="F22" s="146">
        <v>0.4</v>
      </c>
      <c r="G22" s="144">
        <v>0</v>
      </c>
      <c r="H22" s="144">
        <v>0.4</v>
      </c>
      <c r="I22" s="144">
        <v>0.2</v>
      </c>
      <c r="J22" s="144">
        <v>0</v>
      </c>
      <c r="K22" s="144">
        <v>0.2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5">
        <v>0.4</v>
      </c>
    </row>
    <row r="23" spans="1:17" ht="12.75">
      <c r="A23" s="14"/>
      <c r="B23" s="491" t="s">
        <v>4</v>
      </c>
      <c r="C23" s="492">
        <f>SUM(C21:C22)</f>
        <v>0</v>
      </c>
      <c r="D23" s="492">
        <f aca="true" t="shared" si="3" ref="D23:N23">SUM(D21:D22)</f>
        <v>0</v>
      </c>
      <c r="E23" s="492">
        <f t="shared" si="3"/>
        <v>0</v>
      </c>
      <c r="F23" s="492">
        <f t="shared" si="3"/>
        <v>0.5</v>
      </c>
      <c r="G23" s="492">
        <f t="shared" si="3"/>
        <v>0</v>
      </c>
      <c r="H23" s="492">
        <f t="shared" si="3"/>
        <v>0.5</v>
      </c>
      <c r="I23" s="492">
        <f t="shared" si="3"/>
        <v>0.30000000000000004</v>
      </c>
      <c r="J23" s="492">
        <f t="shared" si="3"/>
        <v>0</v>
      </c>
      <c r="K23" s="492">
        <f t="shared" si="3"/>
        <v>0.2</v>
      </c>
      <c r="L23" s="492">
        <f t="shared" si="3"/>
        <v>0</v>
      </c>
      <c r="M23" s="492">
        <f t="shared" si="3"/>
        <v>0</v>
      </c>
      <c r="N23" s="492">
        <f t="shared" si="3"/>
        <v>0</v>
      </c>
      <c r="O23" s="492">
        <f>SUM(O21:O22)</f>
        <v>0</v>
      </c>
      <c r="P23" s="492">
        <f>SUM(P21:P22)</f>
        <v>0</v>
      </c>
      <c r="Q23" s="492">
        <f>E23+H23</f>
        <v>0.5</v>
      </c>
    </row>
    <row r="24" spans="1:17" ht="12.75">
      <c r="A24" s="549" t="s">
        <v>132</v>
      </c>
      <c r="B24" s="550"/>
      <c r="C24" s="148">
        <f>C14+C17+C20+C23</f>
        <v>21.9</v>
      </c>
      <c r="D24" s="148">
        <f aca="true" t="shared" si="4" ref="D24:P24">D14+D17+D20+D23</f>
        <v>4.7</v>
      </c>
      <c r="E24" s="148">
        <f t="shared" si="4"/>
        <v>26.6</v>
      </c>
      <c r="F24" s="148">
        <f t="shared" si="4"/>
        <v>13.169999999999998</v>
      </c>
      <c r="G24" s="148">
        <f t="shared" si="4"/>
        <v>2.94</v>
      </c>
      <c r="H24" s="148">
        <f t="shared" si="4"/>
        <v>16.11</v>
      </c>
      <c r="I24" s="148">
        <f t="shared" si="4"/>
        <v>27.159999999999997</v>
      </c>
      <c r="J24" s="148">
        <f t="shared" si="4"/>
        <v>6.029999999999999</v>
      </c>
      <c r="K24" s="148">
        <f t="shared" si="4"/>
        <v>0.8799999999999999</v>
      </c>
      <c r="L24" s="148">
        <f t="shared" si="4"/>
        <v>1</v>
      </c>
      <c r="M24" s="148">
        <f t="shared" si="4"/>
        <v>6</v>
      </c>
      <c r="N24" s="148">
        <f t="shared" si="4"/>
        <v>1.64</v>
      </c>
      <c r="O24" s="148">
        <f t="shared" si="4"/>
        <v>0</v>
      </c>
      <c r="P24" s="148">
        <f t="shared" si="4"/>
        <v>0</v>
      </c>
      <c r="Q24" s="148">
        <f>Q14+Q17+Q20+Q23</f>
        <v>42.71</v>
      </c>
    </row>
    <row r="27" spans="1:7" ht="12.75">
      <c r="A27" s="8" t="s">
        <v>358</v>
      </c>
      <c r="B27" s="529" t="s">
        <v>182</v>
      </c>
      <c r="C27" s="529"/>
      <c r="D27" s="529"/>
      <c r="E27" s="529"/>
      <c r="F27" s="529"/>
      <c r="G27" s="529"/>
    </row>
    <row r="28" spans="1:7" ht="12.75">
      <c r="A28" s="8"/>
      <c r="B28" s="529" t="s">
        <v>190</v>
      </c>
      <c r="C28" s="529"/>
      <c r="D28" s="529"/>
      <c r="E28" s="529"/>
      <c r="F28" s="529"/>
      <c r="G28" s="23"/>
    </row>
    <row r="29" spans="2:7" ht="12.75">
      <c r="B29" s="529" t="s">
        <v>181</v>
      </c>
      <c r="C29" s="529"/>
      <c r="D29" s="529"/>
      <c r="E29" s="529"/>
      <c r="F29" s="529"/>
      <c r="G29" s="529"/>
    </row>
    <row r="30" spans="2:7" ht="12.75">
      <c r="B30" s="529" t="s">
        <v>298</v>
      </c>
      <c r="C30" s="529"/>
      <c r="D30" s="529"/>
      <c r="E30" s="529"/>
      <c r="F30" s="529"/>
      <c r="G30" s="529"/>
    </row>
  </sheetData>
  <sheetProtection/>
  <mergeCells count="21">
    <mergeCell ref="B30:G30"/>
    <mergeCell ref="M9:P9"/>
    <mergeCell ref="A11:A14"/>
    <mergeCell ref="A24:B24"/>
    <mergeCell ref="B27:G27"/>
    <mergeCell ref="I8:L8"/>
    <mergeCell ref="M8:P8"/>
    <mergeCell ref="B7:B10"/>
    <mergeCell ref="Q8:Q10"/>
    <mergeCell ref="I9:L9"/>
    <mergeCell ref="B28:F28"/>
    <mergeCell ref="B29:G29"/>
    <mergeCell ref="F7:H7"/>
    <mergeCell ref="A7:A10"/>
    <mergeCell ref="A1:D1"/>
    <mergeCell ref="A2:D2"/>
    <mergeCell ref="A4:Q4"/>
    <mergeCell ref="A5:Q5"/>
    <mergeCell ref="P6:Q6"/>
    <mergeCell ref="C7:E7"/>
    <mergeCell ref="I7:Q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B22" sqref="B22:T22"/>
    </sheetView>
  </sheetViews>
  <sheetFormatPr defaultColWidth="9.140625" defaultRowHeight="12.75"/>
  <cols>
    <col min="1" max="1" width="13.8515625" style="0" customWidth="1"/>
    <col min="2" max="2" width="9.57421875" style="0" customWidth="1"/>
    <col min="3" max="4" width="6.7109375" style="0" customWidth="1"/>
    <col min="5" max="5" width="7.7109375" style="0" customWidth="1"/>
    <col min="6" max="7" width="6.7109375" style="0" customWidth="1"/>
    <col min="8" max="8" width="7.7109375" style="0" customWidth="1"/>
    <col min="9" max="19" width="5.28125" style="0" customWidth="1"/>
    <col min="20" max="20" width="8.7109375" style="0" customWidth="1"/>
  </cols>
  <sheetData>
    <row r="1" spans="1:4" ht="12.75">
      <c r="A1" s="554" t="s">
        <v>22</v>
      </c>
      <c r="B1" s="554"/>
      <c r="C1" s="554"/>
      <c r="D1" s="554"/>
    </row>
    <row r="2" spans="1:4" ht="12.75">
      <c r="A2" s="554" t="s">
        <v>23</v>
      </c>
      <c r="B2" s="554"/>
      <c r="C2" s="554"/>
      <c r="D2" s="554"/>
    </row>
    <row r="3" spans="1:4" ht="12.75">
      <c r="A3" s="7"/>
      <c r="B3" s="7"/>
      <c r="C3" s="7"/>
      <c r="D3" s="7"/>
    </row>
    <row r="4" spans="1:20" ht="12.75">
      <c r="A4" s="538" t="s">
        <v>469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8"/>
      <c r="T4" s="538"/>
    </row>
    <row r="5" spans="1:20" ht="12.75">
      <c r="A5" s="538" t="s">
        <v>186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8"/>
      <c r="R5" s="538"/>
      <c r="S5" s="538"/>
      <c r="T5" s="538"/>
    </row>
    <row r="6" spans="19:20" ht="12.75">
      <c r="S6" s="533" t="s">
        <v>361</v>
      </c>
      <c r="T6" s="533"/>
    </row>
    <row r="7" spans="1:20" ht="12.75">
      <c r="A7" s="530" t="s">
        <v>178</v>
      </c>
      <c r="B7" s="539" t="s">
        <v>160</v>
      </c>
      <c r="C7" s="535" t="s">
        <v>356</v>
      </c>
      <c r="D7" s="536"/>
      <c r="E7" s="537"/>
      <c r="F7" s="535" t="s">
        <v>357</v>
      </c>
      <c r="G7" s="536"/>
      <c r="H7" s="537"/>
      <c r="I7" s="543" t="s">
        <v>375</v>
      </c>
      <c r="J7" s="544"/>
      <c r="K7" s="544"/>
      <c r="L7" s="544"/>
      <c r="M7" s="544"/>
      <c r="N7" s="544"/>
      <c r="O7" s="544"/>
      <c r="P7" s="544"/>
      <c r="Q7" s="544"/>
      <c r="R7" s="544"/>
      <c r="S7" s="544"/>
      <c r="T7" s="545"/>
    </row>
    <row r="8" spans="1:20" ht="12.75">
      <c r="A8" s="531"/>
      <c r="B8" s="540"/>
      <c r="C8" s="51" t="s">
        <v>227</v>
      </c>
      <c r="D8" s="51" t="s">
        <v>340</v>
      </c>
      <c r="E8" s="51" t="s">
        <v>4</v>
      </c>
      <c r="F8" s="51" t="s">
        <v>227</v>
      </c>
      <c r="G8" s="51" t="s">
        <v>340</v>
      </c>
      <c r="H8" s="51" t="s">
        <v>4</v>
      </c>
      <c r="I8" s="558" t="s">
        <v>374</v>
      </c>
      <c r="J8" s="559"/>
      <c r="K8" s="559"/>
      <c r="L8" s="559"/>
      <c r="M8" s="559"/>
      <c r="N8" s="559"/>
      <c r="O8" s="559"/>
      <c r="P8" s="559"/>
      <c r="Q8" s="559"/>
      <c r="R8" s="559"/>
      <c r="S8" s="560"/>
      <c r="T8" s="555" t="s">
        <v>126</v>
      </c>
    </row>
    <row r="9" spans="1:20" ht="12.75">
      <c r="A9" s="532"/>
      <c r="B9" s="542"/>
      <c r="C9" s="53" t="s">
        <v>164</v>
      </c>
      <c r="D9" s="53" t="s">
        <v>164</v>
      </c>
      <c r="E9" s="53" t="s">
        <v>164</v>
      </c>
      <c r="F9" s="53" t="s">
        <v>164</v>
      </c>
      <c r="G9" s="53" t="s">
        <v>164</v>
      </c>
      <c r="H9" s="53" t="s">
        <v>164</v>
      </c>
      <c r="I9" s="142" t="s">
        <v>330</v>
      </c>
      <c r="J9" s="142">
        <v>106</v>
      </c>
      <c r="K9" s="142" t="s">
        <v>331</v>
      </c>
      <c r="L9" s="142" t="s">
        <v>332</v>
      </c>
      <c r="M9" s="142" t="s">
        <v>333</v>
      </c>
      <c r="N9" s="142" t="s">
        <v>334</v>
      </c>
      <c r="O9" s="142" t="s">
        <v>335</v>
      </c>
      <c r="P9" s="142" t="s">
        <v>336</v>
      </c>
      <c r="Q9" s="142" t="s">
        <v>337</v>
      </c>
      <c r="R9" s="142" t="s">
        <v>338</v>
      </c>
      <c r="S9" s="142" t="s">
        <v>339</v>
      </c>
      <c r="T9" s="557"/>
    </row>
    <row r="10" spans="1:20" ht="12.75">
      <c r="A10" s="551" t="s">
        <v>166</v>
      </c>
      <c r="B10" s="1" t="s">
        <v>167</v>
      </c>
      <c r="C10" s="350">
        <v>6.8</v>
      </c>
      <c r="D10" s="257">
        <v>0</v>
      </c>
      <c r="E10" s="257">
        <f>C10+D10</f>
        <v>6.8</v>
      </c>
      <c r="F10" s="257">
        <v>2.8</v>
      </c>
      <c r="G10" s="257">
        <v>0</v>
      </c>
      <c r="H10" s="257">
        <f>F10+G10</f>
        <v>2.8</v>
      </c>
      <c r="I10" s="257">
        <v>9.6</v>
      </c>
      <c r="J10" s="257">
        <v>0</v>
      </c>
      <c r="K10" s="257">
        <v>0</v>
      </c>
      <c r="L10" s="257">
        <v>0</v>
      </c>
      <c r="M10" s="257">
        <v>0</v>
      </c>
      <c r="N10" s="257">
        <v>0</v>
      </c>
      <c r="O10" s="257">
        <v>0</v>
      </c>
      <c r="P10" s="257">
        <v>0</v>
      </c>
      <c r="Q10" s="257">
        <v>0</v>
      </c>
      <c r="R10" s="257">
        <v>0</v>
      </c>
      <c r="S10" s="257">
        <v>0</v>
      </c>
      <c r="T10" s="352">
        <f>I10+J10</f>
        <v>9.6</v>
      </c>
    </row>
    <row r="11" spans="1:20" ht="12.75">
      <c r="A11" s="552"/>
      <c r="B11" s="1" t="s">
        <v>168</v>
      </c>
      <c r="C11" s="257">
        <v>4.8</v>
      </c>
      <c r="D11" s="257">
        <v>1.5</v>
      </c>
      <c r="E11" s="257">
        <f>C11+D11</f>
        <v>6.3</v>
      </c>
      <c r="F11" s="257">
        <v>1.5</v>
      </c>
      <c r="G11" s="257">
        <v>0</v>
      </c>
      <c r="H11" s="257">
        <f>F11+G11</f>
        <v>1.5</v>
      </c>
      <c r="I11" s="257">
        <v>7.8</v>
      </c>
      <c r="J11" s="257">
        <v>0</v>
      </c>
      <c r="K11" s="257">
        <v>0</v>
      </c>
      <c r="L11" s="257">
        <v>0</v>
      </c>
      <c r="M11" s="257">
        <v>0</v>
      </c>
      <c r="N11" s="257">
        <v>0</v>
      </c>
      <c r="O11" s="257">
        <v>0</v>
      </c>
      <c r="P11" s="257">
        <v>0</v>
      </c>
      <c r="Q11" s="257">
        <v>0</v>
      </c>
      <c r="R11" s="257">
        <v>0</v>
      </c>
      <c r="S11" s="257">
        <v>0</v>
      </c>
      <c r="T11" s="352">
        <f>I11+J11</f>
        <v>7.8</v>
      </c>
    </row>
    <row r="12" spans="1:20" ht="12.75">
      <c r="A12" s="552"/>
      <c r="B12" s="1" t="s">
        <v>13</v>
      </c>
      <c r="C12" s="257">
        <v>2.8</v>
      </c>
      <c r="D12" s="257">
        <v>3.2</v>
      </c>
      <c r="E12" s="257">
        <f>C12+D12</f>
        <v>6</v>
      </c>
      <c r="F12" s="257">
        <v>2.73</v>
      </c>
      <c r="G12" s="257">
        <v>1.64</v>
      </c>
      <c r="H12" s="257">
        <f>F12+G12</f>
        <v>4.37</v>
      </c>
      <c r="I12" s="257">
        <v>6.91</v>
      </c>
      <c r="J12" s="257">
        <v>3.46</v>
      </c>
      <c r="K12" s="257">
        <v>0</v>
      </c>
      <c r="L12" s="257">
        <v>0</v>
      </c>
      <c r="M12" s="257">
        <v>0</v>
      </c>
      <c r="N12" s="257">
        <v>0</v>
      </c>
      <c r="O12" s="257">
        <v>0</v>
      </c>
      <c r="P12" s="257">
        <v>0</v>
      </c>
      <c r="Q12" s="257">
        <v>0</v>
      </c>
      <c r="R12" s="257">
        <v>0</v>
      </c>
      <c r="S12" s="257">
        <v>0</v>
      </c>
      <c r="T12" s="352">
        <f>I12+J12</f>
        <v>10.370000000000001</v>
      </c>
    </row>
    <row r="13" spans="1:20" ht="12.75">
      <c r="A13" s="553"/>
      <c r="B13" s="491" t="s">
        <v>4</v>
      </c>
      <c r="C13" s="492">
        <f>SUM(C10:C12)</f>
        <v>14.399999999999999</v>
      </c>
      <c r="D13" s="492">
        <f aca="true" t="shared" si="0" ref="D13:S13">SUM(D10:D12)</f>
        <v>4.7</v>
      </c>
      <c r="E13" s="492">
        <f t="shared" si="0"/>
        <v>19.1</v>
      </c>
      <c r="F13" s="492">
        <f>SUM(F10:F12)</f>
        <v>7.029999999999999</v>
      </c>
      <c r="G13" s="492">
        <f>SUM(G10:G12)</f>
        <v>1.64</v>
      </c>
      <c r="H13" s="492">
        <f>SUM(H10:H12)</f>
        <v>8.67</v>
      </c>
      <c r="I13" s="492">
        <f t="shared" si="0"/>
        <v>24.31</v>
      </c>
      <c r="J13" s="492">
        <f t="shared" si="0"/>
        <v>3.46</v>
      </c>
      <c r="K13" s="492">
        <f t="shared" si="0"/>
        <v>0</v>
      </c>
      <c r="L13" s="492">
        <f t="shared" si="0"/>
        <v>0</v>
      </c>
      <c r="M13" s="492">
        <f t="shared" si="0"/>
        <v>0</v>
      </c>
      <c r="N13" s="492">
        <f t="shared" si="0"/>
        <v>0</v>
      </c>
      <c r="O13" s="492">
        <f t="shared" si="0"/>
        <v>0</v>
      </c>
      <c r="P13" s="492">
        <f t="shared" si="0"/>
        <v>0</v>
      </c>
      <c r="Q13" s="492">
        <f t="shared" si="0"/>
        <v>0</v>
      </c>
      <c r="R13" s="492">
        <f t="shared" si="0"/>
        <v>0</v>
      </c>
      <c r="S13" s="492">
        <f t="shared" si="0"/>
        <v>0</v>
      </c>
      <c r="T13" s="492">
        <f>E13+H13</f>
        <v>27.770000000000003</v>
      </c>
    </row>
    <row r="14" spans="1:20" ht="12.75">
      <c r="A14" s="12"/>
      <c r="B14" s="1" t="s">
        <v>169</v>
      </c>
      <c r="C14" s="257">
        <v>7.5</v>
      </c>
      <c r="D14" s="257">
        <v>0</v>
      </c>
      <c r="E14" s="257">
        <v>7.5</v>
      </c>
      <c r="F14" s="257">
        <v>4.03</v>
      </c>
      <c r="G14" s="257">
        <v>1</v>
      </c>
      <c r="H14" s="257">
        <v>5.03</v>
      </c>
      <c r="I14" s="257">
        <v>0</v>
      </c>
      <c r="J14" s="257">
        <v>0.38</v>
      </c>
      <c r="K14" s="257">
        <v>12.15</v>
      </c>
      <c r="L14" s="257">
        <v>0</v>
      </c>
      <c r="M14" s="257">
        <v>0</v>
      </c>
      <c r="N14" s="257">
        <v>0</v>
      </c>
      <c r="O14" s="257">
        <v>0</v>
      </c>
      <c r="P14" s="257">
        <v>0</v>
      </c>
      <c r="Q14" s="257">
        <v>0</v>
      </c>
      <c r="R14" s="257">
        <v>0</v>
      </c>
      <c r="S14" s="257">
        <v>0</v>
      </c>
      <c r="T14" s="145">
        <v>12.53</v>
      </c>
    </row>
    <row r="15" spans="1:20" ht="12.75">
      <c r="A15" s="238" t="s">
        <v>171</v>
      </c>
      <c r="B15" s="1" t="s">
        <v>170</v>
      </c>
      <c r="C15" s="257">
        <v>0</v>
      </c>
      <c r="D15" s="257">
        <v>0</v>
      </c>
      <c r="E15" s="257">
        <v>0</v>
      </c>
      <c r="F15" s="257">
        <v>0</v>
      </c>
      <c r="G15" s="257">
        <v>0.3</v>
      </c>
      <c r="H15" s="257">
        <v>0.3</v>
      </c>
      <c r="I15" s="257">
        <v>0</v>
      </c>
      <c r="J15" s="257">
        <v>0.3</v>
      </c>
      <c r="K15" s="257">
        <v>0</v>
      </c>
      <c r="L15" s="257">
        <v>0</v>
      </c>
      <c r="M15" s="257">
        <v>0</v>
      </c>
      <c r="N15" s="257">
        <v>0</v>
      </c>
      <c r="O15" s="257">
        <v>0</v>
      </c>
      <c r="P15" s="257">
        <v>0</v>
      </c>
      <c r="Q15" s="257">
        <v>0</v>
      </c>
      <c r="R15" s="257">
        <v>0</v>
      </c>
      <c r="S15" s="257">
        <v>0</v>
      </c>
      <c r="T15" s="145">
        <v>0.3</v>
      </c>
    </row>
    <row r="16" spans="1:20" ht="12.75">
      <c r="A16" s="14"/>
      <c r="B16" s="491" t="s">
        <v>4</v>
      </c>
      <c r="C16" s="492">
        <f>SUM(C14:C15)</f>
        <v>7.5</v>
      </c>
      <c r="D16" s="492">
        <f aca="true" t="shared" si="1" ref="D16:S16">SUM(D14:D15)</f>
        <v>0</v>
      </c>
      <c r="E16" s="492">
        <f t="shared" si="1"/>
        <v>7.5</v>
      </c>
      <c r="F16" s="492">
        <f t="shared" si="1"/>
        <v>4.03</v>
      </c>
      <c r="G16" s="492">
        <f t="shared" si="1"/>
        <v>1.3</v>
      </c>
      <c r="H16" s="492">
        <f t="shared" si="1"/>
        <v>5.33</v>
      </c>
      <c r="I16" s="492">
        <f t="shared" si="1"/>
        <v>0</v>
      </c>
      <c r="J16" s="492">
        <f t="shared" si="1"/>
        <v>0.6799999999999999</v>
      </c>
      <c r="K16" s="492">
        <f t="shared" si="1"/>
        <v>12.15</v>
      </c>
      <c r="L16" s="492">
        <f t="shared" si="1"/>
        <v>0</v>
      </c>
      <c r="M16" s="492">
        <f t="shared" si="1"/>
        <v>0</v>
      </c>
      <c r="N16" s="492">
        <f t="shared" si="1"/>
        <v>0</v>
      </c>
      <c r="O16" s="492">
        <f t="shared" si="1"/>
        <v>0</v>
      </c>
      <c r="P16" s="492">
        <f t="shared" si="1"/>
        <v>0</v>
      </c>
      <c r="Q16" s="492">
        <f t="shared" si="1"/>
        <v>0</v>
      </c>
      <c r="R16" s="492">
        <f t="shared" si="1"/>
        <v>0</v>
      </c>
      <c r="S16" s="492">
        <f t="shared" si="1"/>
        <v>0</v>
      </c>
      <c r="T16" s="492">
        <f>E16+H16</f>
        <v>12.83</v>
      </c>
    </row>
    <row r="17" spans="1:20" ht="12.75">
      <c r="A17" s="12"/>
      <c r="B17" s="1" t="s">
        <v>172</v>
      </c>
      <c r="C17" s="212">
        <f>'[1]ŠUR 1.I'!C18</f>
        <v>0</v>
      </c>
      <c r="D17" s="212">
        <f>'[1]ŠUR 1.I'!D18</f>
        <v>0</v>
      </c>
      <c r="E17" s="212">
        <f>'[1]ŠUR 1.I'!E18</f>
        <v>0</v>
      </c>
      <c r="F17" s="212">
        <f>'[1]ŠUR 1.I'!F18</f>
        <v>0.35</v>
      </c>
      <c r="G17" s="212">
        <f>'[1]ŠUR 1.I'!G18</f>
        <v>0</v>
      </c>
      <c r="H17" s="212">
        <f>'[1]ŠUR 1.I'!H18</f>
        <v>0.35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0</v>
      </c>
      <c r="O17" s="212">
        <v>0</v>
      </c>
      <c r="P17" s="212">
        <f>F17</f>
        <v>0.35</v>
      </c>
      <c r="Q17" s="212">
        <v>0</v>
      </c>
      <c r="R17" s="212">
        <v>0</v>
      </c>
      <c r="S17" s="212">
        <v>0</v>
      </c>
      <c r="T17" s="346">
        <f>SUM(I17:S17)</f>
        <v>0.35</v>
      </c>
    </row>
    <row r="18" spans="1:20" ht="12.75">
      <c r="A18" s="238" t="s">
        <v>177</v>
      </c>
      <c r="B18" s="1" t="s">
        <v>173</v>
      </c>
      <c r="C18" s="212">
        <f>'[1]ŠUR 1.I'!C19</f>
        <v>0</v>
      </c>
      <c r="D18" s="212">
        <f>'[1]ŠUR 1.I'!D19</f>
        <v>0</v>
      </c>
      <c r="E18" s="212">
        <f>'[1]ŠUR 1.I'!E19</f>
        <v>0</v>
      </c>
      <c r="F18" s="212">
        <f>'[1]ŠUR 1.I'!F19</f>
        <v>1.26</v>
      </c>
      <c r="G18" s="212">
        <f>'[1]ŠUR 1.I'!G19</f>
        <v>0</v>
      </c>
      <c r="H18" s="212">
        <f>'[1]ŠUR 1.I'!H19</f>
        <v>1.26</v>
      </c>
      <c r="I18" s="212">
        <v>0</v>
      </c>
      <c r="J18" s="212">
        <v>0</v>
      </c>
      <c r="K18" s="212">
        <v>0</v>
      </c>
      <c r="L18" s="212">
        <v>0</v>
      </c>
      <c r="M18" s="212">
        <v>0</v>
      </c>
      <c r="N18" s="212">
        <v>0</v>
      </c>
      <c r="O18" s="212">
        <v>0</v>
      </c>
      <c r="P18" s="212">
        <v>0</v>
      </c>
      <c r="Q18" s="212">
        <f>H18</f>
        <v>1.26</v>
      </c>
      <c r="R18" s="212">
        <v>0</v>
      </c>
      <c r="S18" s="212">
        <v>0</v>
      </c>
      <c r="T18" s="346">
        <f>SUM(I18:S18)</f>
        <v>1.26</v>
      </c>
    </row>
    <row r="19" spans="1:20" ht="12.75">
      <c r="A19" s="14"/>
      <c r="B19" s="491" t="s">
        <v>4</v>
      </c>
      <c r="C19" s="492">
        <f>SUM(C17:C18)</f>
        <v>0</v>
      </c>
      <c r="D19" s="492">
        <f aca="true" t="shared" si="2" ref="D19:S19">SUM(D17:D18)</f>
        <v>0</v>
      </c>
      <c r="E19" s="492">
        <f t="shared" si="2"/>
        <v>0</v>
      </c>
      <c r="F19" s="492">
        <f t="shared" si="2"/>
        <v>1.6099999999999999</v>
      </c>
      <c r="G19" s="492">
        <f t="shared" si="2"/>
        <v>0</v>
      </c>
      <c r="H19" s="492">
        <f t="shared" si="2"/>
        <v>1.6099999999999999</v>
      </c>
      <c r="I19" s="492">
        <f t="shared" si="2"/>
        <v>0</v>
      </c>
      <c r="J19" s="492">
        <f t="shared" si="2"/>
        <v>0</v>
      </c>
      <c r="K19" s="492">
        <f t="shared" si="2"/>
        <v>0</v>
      </c>
      <c r="L19" s="492">
        <v>0</v>
      </c>
      <c r="M19" s="492">
        <f t="shared" si="2"/>
        <v>0</v>
      </c>
      <c r="N19" s="492">
        <f t="shared" si="2"/>
        <v>0</v>
      </c>
      <c r="O19" s="492">
        <f t="shared" si="2"/>
        <v>0</v>
      </c>
      <c r="P19" s="492">
        <f t="shared" si="2"/>
        <v>0.35</v>
      </c>
      <c r="Q19" s="492">
        <f t="shared" si="2"/>
        <v>1.26</v>
      </c>
      <c r="R19" s="492">
        <f t="shared" si="2"/>
        <v>0</v>
      </c>
      <c r="S19" s="492">
        <f t="shared" si="2"/>
        <v>0</v>
      </c>
      <c r="T19" s="492">
        <f>E19+H19</f>
        <v>1.6099999999999999</v>
      </c>
    </row>
    <row r="20" spans="1:20" ht="12.75">
      <c r="A20" s="12"/>
      <c r="B20" s="1" t="s">
        <v>174</v>
      </c>
      <c r="C20" s="146">
        <v>0</v>
      </c>
      <c r="D20" s="144">
        <v>0</v>
      </c>
      <c r="E20" s="144">
        <v>0</v>
      </c>
      <c r="F20" s="146">
        <v>0.1</v>
      </c>
      <c r="G20" s="144">
        <v>0</v>
      </c>
      <c r="H20" s="144">
        <v>0.1</v>
      </c>
      <c r="I20" s="144">
        <v>0.1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v>0</v>
      </c>
      <c r="S20" s="144">
        <v>0</v>
      </c>
      <c r="T20" s="145">
        <v>0.1</v>
      </c>
    </row>
    <row r="21" spans="1:20" ht="12.75">
      <c r="A21" s="238" t="s">
        <v>176</v>
      </c>
      <c r="B21" s="1" t="s">
        <v>175</v>
      </c>
      <c r="C21" s="146">
        <v>0</v>
      </c>
      <c r="D21" s="144">
        <v>0</v>
      </c>
      <c r="E21" s="144">
        <v>0</v>
      </c>
      <c r="F21" s="146">
        <v>0.4</v>
      </c>
      <c r="G21" s="144">
        <v>0</v>
      </c>
      <c r="H21" s="144">
        <v>0.4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0.1</v>
      </c>
      <c r="P21" s="144">
        <v>0</v>
      </c>
      <c r="Q21" s="144">
        <v>0</v>
      </c>
      <c r="R21" s="144">
        <v>0.3</v>
      </c>
      <c r="S21" s="144">
        <v>0</v>
      </c>
      <c r="T21" s="145">
        <v>0.4</v>
      </c>
    </row>
    <row r="22" spans="1:20" ht="12.75">
      <c r="A22" s="14"/>
      <c r="B22" s="491" t="s">
        <v>4</v>
      </c>
      <c r="C22" s="492">
        <f>SUM(C20:C21)</f>
        <v>0</v>
      </c>
      <c r="D22" s="492">
        <f aca="true" t="shared" si="3" ref="D22:N22">SUM(D20:D21)</f>
        <v>0</v>
      </c>
      <c r="E22" s="492">
        <f t="shared" si="3"/>
        <v>0</v>
      </c>
      <c r="F22" s="492">
        <f t="shared" si="3"/>
        <v>0.5</v>
      </c>
      <c r="G22" s="492">
        <f t="shared" si="3"/>
        <v>0</v>
      </c>
      <c r="H22" s="492">
        <f t="shared" si="3"/>
        <v>0.5</v>
      </c>
      <c r="I22" s="492">
        <f t="shared" si="3"/>
        <v>0.1</v>
      </c>
      <c r="J22" s="492">
        <f t="shared" si="3"/>
        <v>0</v>
      </c>
      <c r="K22" s="492">
        <f t="shared" si="3"/>
        <v>0</v>
      </c>
      <c r="L22" s="492">
        <f t="shared" si="3"/>
        <v>0</v>
      </c>
      <c r="M22" s="492">
        <f t="shared" si="3"/>
        <v>0</v>
      </c>
      <c r="N22" s="492">
        <f t="shared" si="3"/>
        <v>0</v>
      </c>
      <c r="O22" s="492">
        <f>SUM(O20:O21)</f>
        <v>0.1</v>
      </c>
      <c r="P22" s="492">
        <f>SUM(P20:P21)</f>
        <v>0</v>
      </c>
      <c r="Q22" s="492">
        <f>SUM(Q20:Q21)</f>
        <v>0</v>
      </c>
      <c r="R22" s="492">
        <f>SUM(R20:R21)</f>
        <v>0.3</v>
      </c>
      <c r="S22" s="492">
        <f>SUM(S20:S21)</f>
        <v>0</v>
      </c>
      <c r="T22" s="492">
        <f>E22+H22</f>
        <v>0.5</v>
      </c>
    </row>
    <row r="23" spans="1:20" ht="15.75" customHeight="1">
      <c r="A23" s="549" t="s">
        <v>132</v>
      </c>
      <c r="B23" s="550"/>
      <c r="C23" s="148">
        <f>C13+C16+C19+C22</f>
        <v>21.9</v>
      </c>
      <c r="D23" s="148">
        <f aca="true" t="shared" si="4" ref="D23:S23">D13+D16+D19+D22</f>
        <v>4.7</v>
      </c>
      <c r="E23" s="148">
        <f t="shared" si="4"/>
        <v>26.6</v>
      </c>
      <c r="F23" s="148">
        <f t="shared" si="4"/>
        <v>13.169999999999998</v>
      </c>
      <c r="G23" s="148">
        <f t="shared" si="4"/>
        <v>2.94</v>
      </c>
      <c r="H23" s="148">
        <f t="shared" si="4"/>
        <v>16.11</v>
      </c>
      <c r="I23" s="148">
        <f t="shared" si="4"/>
        <v>24.41</v>
      </c>
      <c r="J23" s="148">
        <f t="shared" si="4"/>
        <v>4.14</v>
      </c>
      <c r="K23" s="148">
        <f t="shared" si="4"/>
        <v>12.15</v>
      </c>
      <c r="L23" s="148">
        <f t="shared" si="4"/>
        <v>0</v>
      </c>
      <c r="M23" s="148">
        <f t="shared" si="4"/>
        <v>0</v>
      </c>
      <c r="N23" s="148">
        <f t="shared" si="4"/>
        <v>0</v>
      </c>
      <c r="O23" s="148">
        <f t="shared" si="4"/>
        <v>0.1</v>
      </c>
      <c r="P23" s="148">
        <f t="shared" si="4"/>
        <v>0.35</v>
      </c>
      <c r="Q23" s="148">
        <f t="shared" si="4"/>
        <v>1.26</v>
      </c>
      <c r="R23" s="148">
        <f t="shared" si="4"/>
        <v>0.3</v>
      </c>
      <c r="S23" s="148">
        <f t="shared" si="4"/>
        <v>0</v>
      </c>
      <c r="T23" s="148">
        <f>T13+T16+T19+T22</f>
        <v>42.71</v>
      </c>
    </row>
    <row r="26" spans="1:7" ht="12.75">
      <c r="A26" s="8" t="s">
        <v>376</v>
      </c>
      <c r="B26" s="39" t="s">
        <v>343</v>
      </c>
      <c r="C26" s="39"/>
      <c r="D26" s="23" t="s">
        <v>349</v>
      </c>
      <c r="E26" s="39"/>
      <c r="F26" s="39"/>
      <c r="G26" s="39"/>
    </row>
    <row r="27" spans="2:7" ht="12.75">
      <c r="B27" s="39" t="s">
        <v>344</v>
      </c>
      <c r="C27" s="39"/>
      <c r="D27" s="39" t="s">
        <v>350</v>
      </c>
      <c r="E27" s="39"/>
      <c r="F27" s="39"/>
      <c r="G27" s="23"/>
    </row>
    <row r="28" spans="2:7" ht="12.75">
      <c r="B28" s="39" t="s">
        <v>345</v>
      </c>
      <c r="C28" s="39"/>
      <c r="D28" s="39" t="s">
        <v>351</v>
      </c>
      <c r="E28" s="39"/>
      <c r="F28" s="39"/>
      <c r="G28" s="39"/>
    </row>
    <row r="29" spans="2:7" ht="12.75">
      <c r="B29" s="23" t="s">
        <v>346</v>
      </c>
      <c r="D29" s="39" t="s">
        <v>352</v>
      </c>
      <c r="F29" s="39"/>
      <c r="G29" s="39"/>
    </row>
    <row r="30" spans="2:4" ht="12.75">
      <c r="B30" s="23" t="s">
        <v>347</v>
      </c>
      <c r="D30" s="39" t="s">
        <v>353</v>
      </c>
    </row>
    <row r="31" ht="12.75">
      <c r="B31" s="23" t="s">
        <v>348</v>
      </c>
    </row>
  </sheetData>
  <sheetProtection/>
  <mergeCells count="14">
    <mergeCell ref="A10:A13"/>
    <mergeCell ref="F7:H7"/>
    <mergeCell ref="A23:B23"/>
    <mergeCell ref="A7:A9"/>
    <mergeCell ref="B7:B9"/>
    <mergeCell ref="C7:E7"/>
    <mergeCell ref="S6:T6"/>
    <mergeCell ref="A1:D1"/>
    <mergeCell ref="A2:D2"/>
    <mergeCell ref="A4:T4"/>
    <mergeCell ref="A5:T5"/>
    <mergeCell ref="I8:S8"/>
    <mergeCell ref="I7:T7"/>
    <mergeCell ref="T8:T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14.140625" style="0" customWidth="1"/>
    <col min="2" max="2" width="10.57421875" style="0" customWidth="1"/>
    <col min="9" max="12" width="6.57421875" style="0" customWidth="1"/>
    <col min="13" max="13" width="9.421875" style="0" customWidth="1"/>
  </cols>
  <sheetData>
    <row r="1" spans="1:4" ht="12.75">
      <c r="A1" s="554" t="s">
        <v>22</v>
      </c>
      <c r="B1" s="554"/>
      <c r="C1" s="554"/>
      <c r="D1" s="554"/>
    </row>
    <row r="2" spans="1:4" ht="12.75">
      <c r="A2" s="554" t="s">
        <v>23</v>
      </c>
      <c r="B2" s="554"/>
      <c r="C2" s="554"/>
      <c r="D2" s="554"/>
    </row>
    <row r="3" spans="1:4" ht="12.75">
      <c r="A3" s="7"/>
      <c r="B3" s="7"/>
      <c r="C3" s="7"/>
      <c r="D3" s="7"/>
    </row>
    <row r="4" spans="1:13" ht="12.75">
      <c r="A4" s="538" t="s">
        <v>468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</row>
    <row r="5" spans="1:13" ht="12.75">
      <c r="A5" s="538" t="s">
        <v>275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</row>
    <row r="6" spans="12:13" ht="12.75">
      <c r="L6" s="533" t="s">
        <v>362</v>
      </c>
      <c r="M6" s="533"/>
    </row>
    <row r="7" spans="1:13" ht="12.75">
      <c r="A7" s="530" t="s">
        <v>178</v>
      </c>
      <c r="B7" s="539" t="s">
        <v>160</v>
      </c>
      <c r="C7" s="563" t="s">
        <v>191</v>
      </c>
      <c r="D7" s="564"/>
      <c r="E7" s="565"/>
      <c r="F7" s="563" t="s">
        <v>276</v>
      </c>
      <c r="G7" s="564"/>
      <c r="H7" s="565"/>
      <c r="I7" s="571" t="s">
        <v>359</v>
      </c>
      <c r="J7" s="572"/>
      <c r="K7" s="572"/>
      <c r="L7" s="572"/>
      <c r="M7" s="545"/>
    </row>
    <row r="8" spans="1:13" ht="12.75">
      <c r="A8" s="531"/>
      <c r="B8" s="541"/>
      <c r="C8" s="54" t="s">
        <v>192</v>
      </c>
      <c r="D8" s="539" t="s">
        <v>193</v>
      </c>
      <c r="E8" s="539" t="s">
        <v>4</v>
      </c>
      <c r="F8" s="55" t="s">
        <v>192</v>
      </c>
      <c r="G8" s="539" t="s">
        <v>193</v>
      </c>
      <c r="H8" s="539" t="s">
        <v>4</v>
      </c>
      <c r="I8" s="566" t="s">
        <v>308</v>
      </c>
      <c r="J8" s="566"/>
      <c r="K8" s="566"/>
      <c r="L8" s="567"/>
      <c r="M8" s="573" t="s">
        <v>126</v>
      </c>
    </row>
    <row r="9" spans="1:13" ht="12.75">
      <c r="A9" s="531"/>
      <c r="B9" s="541"/>
      <c r="C9" s="57" t="s">
        <v>194</v>
      </c>
      <c r="D9" s="570"/>
      <c r="E9" s="570"/>
      <c r="F9" s="58" t="s">
        <v>194</v>
      </c>
      <c r="G9" s="570"/>
      <c r="H9" s="570"/>
      <c r="I9" s="568"/>
      <c r="J9" s="568"/>
      <c r="K9" s="568"/>
      <c r="L9" s="569"/>
      <c r="M9" s="574"/>
    </row>
    <row r="10" spans="1:13" ht="12.75">
      <c r="A10" s="532"/>
      <c r="B10" s="542"/>
      <c r="C10" s="51" t="s">
        <v>164</v>
      </c>
      <c r="D10" s="53" t="s">
        <v>164</v>
      </c>
      <c r="E10" s="53" t="s">
        <v>164</v>
      </c>
      <c r="F10" s="53" t="s">
        <v>164</v>
      </c>
      <c r="G10" s="53" t="s">
        <v>164</v>
      </c>
      <c r="H10" s="53" t="s">
        <v>164</v>
      </c>
      <c r="I10" s="53">
        <v>1</v>
      </c>
      <c r="J10" s="53">
        <v>2</v>
      </c>
      <c r="K10" s="53">
        <v>3</v>
      </c>
      <c r="L10" s="53">
        <v>4</v>
      </c>
      <c r="M10" s="557"/>
    </row>
    <row r="11" spans="1:13" ht="12.75">
      <c r="A11" s="551" t="s">
        <v>166</v>
      </c>
      <c r="B11" s="1" t="s">
        <v>167</v>
      </c>
      <c r="C11" s="350">
        <v>24.36</v>
      </c>
      <c r="D11" s="257">
        <v>0</v>
      </c>
      <c r="E11" s="257">
        <f>C11+D11</f>
        <v>24.36</v>
      </c>
      <c r="F11" s="257">
        <v>0</v>
      </c>
      <c r="G11" s="257">
        <v>0</v>
      </c>
      <c r="H11" s="257">
        <f>F11+G11</f>
        <v>0</v>
      </c>
      <c r="I11" s="353">
        <v>0</v>
      </c>
      <c r="J11" s="257">
        <v>24.36</v>
      </c>
      <c r="K11" s="257">
        <v>0</v>
      </c>
      <c r="L11" s="257">
        <v>0</v>
      </c>
      <c r="M11" s="352">
        <f>I11+J11+K11+L11</f>
        <v>24.36</v>
      </c>
    </row>
    <row r="12" spans="1:13" ht="12.75">
      <c r="A12" s="552"/>
      <c r="B12" s="1" t="s">
        <v>168</v>
      </c>
      <c r="C12" s="257">
        <v>12.8</v>
      </c>
      <c r="D12" s="257">
        <v>0</v>
      </c>
      <c r="E12" s="257">
        <f>C12+D12</f>
        <v>12.8</v>
      </c>
      <c r="F12" s="257">
        <v>5.5</v>
      </c>
      <c r="G12" s="257">
        <v>0</v>
      </c>
      <c r="H12" s="257">
        <f>F12+G12</f>
        <v>5.5</v>
      </c>
      <c r="I12" s="257">
        <v>18.3</v>
      </c>
      <c r="J12" s="257">
        <v>0</v>
      </c>
      <c r="K12" s="257">
        <v>0</v>
      </c>
      <c r="L12" s="257">
        <v>0</v>
      </c>
      <c r="M12" s="352">
        <f>I12+J12+K12+L12</f>
        <v>18.3</v>
      </c>
    </row>
    <row r="13" spans="1:13" ht="12.75">
      <c r="A13" s="552"/>
      <c r="B13" s="1" t="s">
        <v>13</v>
      </c>
      <c r="C13" s="257">
        <v>43.73</v>
      </c>
      <c r="D13" s="257">
        <v>0</v>
      </c>
      <c r="E13" s="257">
        <f>C13+D13</f>
        <v>43.73</v>
      </c>
      <c r="F13" s="257">
        <v>9.4</v>
      </c>
      <c r="G13" s="257">
        <v>0</v>
      </c>
      <c r="H13" s="257">
        <f>F13+G13</f>
        <v>9.4</v>
      </c>
      <c r="I13" s="257">
        <v>9.4</v>
      </c>
      <c r="J13" s="257">
        <v>43.73</v>
      </c>
      <c r="K13" s="257">
        <v>0</v>
      </c>
      <c r="L13" s="257">
        <v>0</v>
      </c>
      <c r="M13" s="352">
        <f>I13+J13+K13+L13</f>
        <v>53.129999999999995</v>
      </c>
    </row>
    <row r="14" spans="1:13" ht="12.75">
      <c r="A14" s="553"/>
      <c r="B14" s="491" t="s">
        <v>4</v>
      </c>
      <c r="C14" s="492">
        <f>SUM(C11:C13)</f>
        <v>80.88999999999999</v>
      </c>
      <c r="D14" s="492">
        <f aca="true" t="shared" si="0" ref="D14:M14">SUM(D11:D13)</f>
        <v>0</v>
      </c>
      <c r="E14" s="492">
        <f t="shared" si="0"/>
        <v>80.88999999999999</v>
      </c>
      <c r="F14" s="492">
        <f t="shared" si="0"/>
        <v>14.9</v>
      </c>
      <c r="G14" s="492">
        <f t="shared" si="0"/>
        <v>0</v>
      </c>
      <c r="H14" s="492">
        <f t="shared" si="0"/>
        <v>14.9</v>
      </c>
      <c r="I14" s="492">
        <f t="shared" si="0"/>
        <v>27.700000000000003</v>
      </c>
      <c r="J14" s="492">
        <f t="shared" si="0"/>
        <v>68.09</v>
      </c>
      <c r="K14" s="492">
        <f>SUM(K11:K13)</f>
        <v>0</v>
      </c>
      <c r="L14" s="492">
        <f>SUM(L11:L13)</f>
        <v>0</v>
      </c>
      <c r="M14" s="492">
        <f t="shared" si="0"/>
        <v>95.78999999999999</v>
      </c>
    </row>
    <row r="15" spans="1:13" ht="12.75">
      <c r="A15" s="12"/>
      <c r="B15" s="1" t="s">
        <v>169</v>
      </c>
      <c r="C15" s="258">
        <v>14</v>
      </c>
      <c r="D15" s="258">
        <v>13.5</v>
      </c>
      <c r="E15" s="257">
        <v>27.5</v>
      </c>
      <c r="F15" s="258">
        <v>1</v>
      </c>
      <c r="G15" s="258">
        <v>6</v>
      </c>
      <c r="H15" s="257">
        <v>7</v>
      </c>
      <c r="I15" s="258">
        <v>12</v>
      </c>
      <c r="J15" s="258">
        <v>15.5</v>
      </c>
      <c r="K15" s="258">
        <v>4</v>
      </c>
      <c r="L15" s="258">
        <v>3</v>
      </c>
      <c r="M15" s="145">
        <v>34.5</v>
      </c>
    </row>
    <row r="16" spans="1:13" ht="12.75">
      <c r="A16" s="238" t="s">
        <v>171</v>
      </c>
      <c r="B16" s="1" t="s">
        <v>170</v>
      </c>
      <c r="C16" s="258">
        <v>22.5</v>
      </c>
      <c r="D16" s="258">
        <v>9</v>
      </c>
      <c r="E16" s="257">
        <v>31.5</v>
      </c>
      <c r="F16" s="258">
        <v>25</v>
      </c>
      <c r="G16" s="258">
        <v>55</v>
      </c>
      <c r="H16" s="257">
        <v>80</v>
      </c>
      <c r="I16" s="258">
        <v>42.5</v>
      </c>
      <c r="J16" s="258">
        <v>5.5</v>
      </c>
      <c r="K16" s="258">
        <v>51.5</v>
      </c>
      <c r="L16" s="258">
        <v>12</v>
      </c>
      <c r="M16" s="145">
        <v>111.5</v>
      </c>
    </row>
    <row r="17" spans="1:13" ht="12.75">
      <c r="A17" s="14"/>
      <c r="B17" s="491" t="s">
        <v>4</v>
      </c>
      <c r="C17" s="492">
        <f aca="true" t="shared" si="1" ref="C17:M17">SUM(C15:C16)</f>
        <v>36.5</v>
      </c>
      <c r="D17" s="492">
        <f t="shared" si="1"/>
        <v>22.5</v>
      </c>
      <c r="E17" s="492">
        <f t="shared" si="1"/>
        <v>59</v>
      </c>
      <c r="F17" s="492">
        <f t="shared" si="1"/>
        <v>26</v>
      </c>
      <c r="G17" s="492">
        <f t="shared" si="1"/>
        <v>61</v>
      </c>
      <c r="H17" s="492">
        <f t="shared" si="1"/>
        <v>87</v>
      </c>
      <c r="I17" s="492">
        <f t="shared" si="1"/>
        <v>54.5</v>
      </c>
      <c r="J17" s="492">
        <f t="shared" si="1"/>
        <v>21</v>
      </c>
      <c r="K17" s="492">
        <f t="shared" si="1"/>
        <v>55.5</v>
      </c>
      <c r="L17" s="492">
        <f t="shared" si="1"/>
        <v>15</v>
      </c>
      <c r="M17" s="492">
        <f t="shared" si="1"/>
        <v>146</v>
      </c>
    </row>
    <row r="18" spans="1:13" ht="12.75">
      <c r="A18" s="12"/>
      <c r="B18" s="1" t="s">
        <v>172</v>
      </c>
      <c r="C18" s="212">
        <v>3.2</v>
      </c>
      <c r="D18" s="212">
        <v>5.98</v>
      </c>
      <c r="E18" s="212">
        <f>SUM(C18:D18)</f>
        <v>9.18</v>
      </c>
      <c r="F18" s="212">
        <v>0</v>
      </c>
      <c r="G18" s="212">
        <v>0</v>
      </c>
      <c r="H18" s="212">
        <f>SUM(F18:G18)</f>
        <v>0</v>
      </c>
      <c r="I18" s="212">
        <v>1.2</v>
      </c>
      <c r="J18" s="212">
        <v>7.98</v>
      </c>
      <c r="K18" s="212">
        <v>0</v>
      </c>
      <c r="L18" s="212">
        <v>0</v>
      </c>
      <c r="M18" s="346">
        <f>SUM(I18:L18)</f>
        <v>9.18</v>
      </c>
    </row>
    <row r="19" spans="1:13" ht="12.75">
      <c r="A19" s="238" t="s">
        <v>177</v>
      </c>
      <c r="B19" s="1" t="s">
        <v>173</v>
      </c>
      <c r="C19" s="212">
        <v>2.5</v>
      </c>
      <c r="D19" s="212">
        <v>1.14</v>
      </c>
      <c r="E19" s="212">
        <f>SUM(C19:D19)</f>
        <v>3.6399999999999997</v>
      </c>
      <c r="F19" s="212">
        <v>2</v>
      </c>
      <c r="G19" s="212">
        <v>250.27</v>
      </c>
      <c r="H19" s="212">
        <f>SUM(F19:G19)</f>
        <v>252.27</v>
      </c>
      <c r="I19" s="212">
        <v>2</v>
      </c>
      <c r="J19" s="212">
        <v>2.84</v>
      </c>
      <c r="K19" s="212">
        <v>251.07</v>
      </c>
      <c r="L19" s="212">
        <v>0</v>
      </c>
      <c r="M19" s="346">
        <f>SUM(I19:L19)</f>
        <v>255.91</v>
      </c>
    </row>
    <row r="20" spans="1:13" ht="12.75">
      <c r="A20" s="14"/>
      <c r="B20" s="491" t="s">
        <v>4</v>
      </c>
      <c r="C20" s="492">
        <f aca="true" t="shared" si="2" ref="C20:L20">SUM(C18:C19)</f>
        <v>5.7</v>
      </c>
      <c r="D20" s="492">
        <f t="shared" si="2"/>
        <v>7.12</v>
      </c>
      <c r="E20" s="492">
        <f t="shared" si="2"/>
        <v>12.82</v>
      </c>
      <c r="F20" s="492">
        <f t="shared" si="2"/>
        <v>2</v>
      </c>
      <c r="G20" s="492">
        <f t="shared" si="2"/>
        <v>250.27</v>
      </c>
      <c r="H20" s="492">
        <f t="shared" si="2"/>
        <v>252.27</v>
      </c>
      <c r="I20" s="492">
        <f t="shared" si="2"/>
        <v>3.2</v>
      </c>
      <c r="J20" s="492">
        <f t="shared" si="2"/>
        <v>10.82</v>
      </c>
      <c r="K20" s="492">
        <f t="shared" si="2"/>
        <v>251.07</v>
      </c>
      <c r="L20" s="492">
        <f t="shared" si="2"/>
        <v>0</v>
      </c>
      <c r="M20" s="492">
        <f>SUM(M18:M19)</f>
        <v>265.09</v>
      </c>
    </row>
    <row r="21" spans="1:13" ht="12.75">
      <c r="A21" s="12"/>
      <c r="B21" s="1" t="s">
        <v>174</v>
      </c>
      <c r="C21" s="144">
        <v>1</v>
      </c>
      <c r="D21" s="144">
        <v>0</v>
      </c>
      <c r="E21" s="144">
        <v>1</v>
      </c>
      <c r="F21" s="144">
        <v>1</v>
      </c>
      <c r="G21" s="144">
        <v>0</v>
      </c>
      <c r="H21" s="144">
        <v>1</v>
      </c>
      <c r="I21" s="144">
        <v>2</v>
      </c>
      <c r="J21" s="144">
        <v>0</v>
      </c>
      <c r="K21" s="144">
        <v>0</v>
      </c>
      <c r="L21" s="144">
        <v>0</v>
      </c>
      <c r="M21" s="145">
        <v>2</v>
      </c>
    </row>
    <row r="22" spans="1:13" ht="12.75">
      <c r="A22" s="238" t="s">
        <v>176</v>
      </c>
      <c r="B22" s="1" t="s">
        <v>175</v>
      </c>
      <c r="C22" s="144">
        <v>3.2</v>
      </c>
      <c r="D22" s="144">
        <v>0</v>
      </c>
      <c r="E22" s="144">
        <v>3.2</v>
      </c>
      <c r="F22" s="144">
        <v>5</v>
      </c>
      <c r="G22" s="144">
        <v>0</v>
      </c>
      <c r="H22" s="144">
        <v>5</v>
      </c>
      <c r="I22" s="144">
        <v>2</v>
      </c>
      <c r="J22" s="144">
        <v>0</v>
      </c>
      <c r="K22" s="144">
        <v>6.2</v>
      </c>
      <c r="L22" s="144">
        <v>0</v>
      </c>
      <c r="M22" s="145">
        <v>8.2</v>
      </c>
    </row>
    <row r="23" spans="1:13" ht="12.75">
      <c r="A23" s="14"/>
      <c r="B23" s="491" t="s">
        <v>4</v>
      </c>
      <c r="C23" s="492">
        <f aca="true" t="shared" si="3" ref="C23:M23">SUM(C21:C22)</f>
        <v>4.2</v>
      </c>
      <c r="D23" s="492">
        <f t="shared" si="3"/>
        <v>0</v>
      </c>
      <c r="E23" s="492">
        <f t="shared" si="3"/>
        <v>4.2</v>
      </c>
      <c r="F23" s="492">
        <f t="shared" si="3"/>
        <v>6</v>
      </c>
      <c r="G23" s="492">
        <f t="shared" si="3"/>
        <v>0</v>
      </c>
      <c r="H23" s="492">
        <f t="shared" si="3"/>
        <v>6</v>
      </c>
      <c r="I23" s="492">
        <f t="shared" si="3"/>
        <v>4</v>
      </c>
      <c r="J23" s="492">
        <f t="shared" si="3"/>
        <v>0</v>
      </c>
      <c r="K23" s="492">
        <f t="shared" si="3"/>
        <v>6.2</v>
      </c>
      <c r="L23" s="492">
        <f t="shared" si="3"/>
        <v>0</v>
      </c>
      <c r="M23" s="492">
        <f t="shared" si="3"/>
        <v>10.2</v>
      </c>
    </row>
    <row r="24" spans="1:13" ht="16.5" customHeight="1">
      <c r="A24" s="549" t="s">
        <v>132</v>
      </c>
      <c r="B24" s="550"/>
      <c r="C24" s="148">
        <f aca="true" t="shared" si="4" ref="C24:M24">C14+C17+C20+C23</f>
        <v>127.28999999999999</v>
      </c>
      <c r="D24" s="148">
        <f t="shared" si="4"/>
        <v>29.62</v>
      </c>
      <c r="E24" s="148">
        <f t="shared" si="4"/>
        <v>156.90999999999997</v>
      </c>
      <c r="F24" s="148">
        <f t="shared" si="4"/>
        <v>48.9</v>
      </c>
      <c r="G24" s="148">
        <f t="shared" si="4"/>
        <v>311.27</v>
      </c>
      <c r="H24" s="148">
        <f t="shared" si="4"/>
        <v>360.17</v>
      </c>
      <c r="I24" s="148">
        <f t="shared" si="4"/>
        <v>89.4</v>
      </c>
      <c r="J24" s="148">
        <f t="shared" si="4"/>
        <v>99.91</v>
      </c>
      <c r="K24" s="148">
        <f t="shared" si="4"/>
        <v>312.77</v>
      </c>
      <c r="L24" s="148">
        <f t="shared" si="4"/>
        <v>15</v>
      </c>
      <c r="M24" s="148">
        <f t="shared" si="4"/>
        <v>517.08</v>
      </c>
    </row>
    <row r="27" spans="1:7" ht="12.75">
      <c r="A27" s="8" t="s">
        <v>307</v>
      </c>
      <c r="B27" s="529" t="s">
        <v>182</v>
      </c>
      <c r="C27" s="529"/>
      <c r="D27" s="529"/>
      <c r="E27" s="529"/>
      <c r="F27" s="529"/>
      <c r="G27" s="529"/>
    </row>
    <row r="28" spans="1:7" ht="12.75">
      <c r="A28" s="8"/>
      <c r="B28" s="529" t="s">
        <v>190</v>
      </c>
      <c r="C28" s="529"/>
      <c r="D28" s="529"/>
      <c r="E28" s="529"/>
      <c r="F28" s="529"/>
      <c r="G28" s="23"/>
    </row>
    <row r="29" spans="2:7" ht="12.75">
      <c r="B29" s="529" t="s">
        <v>181</v>
      </c>
      <c r="C29" s="529"/>
      <c r="D29" s="529"/>
      <c r="E29" s="529"/>
      <c r="F29" s="529"/>
      <c r="G29" s="529"/>
    </row>
    <row r="30" spans="2:7" ht="12.75">
      <c r="B30" s="529" t="s">
        <v>183</v>
      </c>
      <c r="C30" s="529"/>
      <c r="D30" s="529"/>
      <c r="E30" s="529"/>
      <c r="F30" s="529"/>
      <c r="G30" s="529"/>
    </row>
  </sheetData>
  <sheetProtection/>
  <mergeCells count="22">
    <mergeCell ref="B29:G29"/>
    <mergeCell ref="B30:G30"/>
    <mergeCell ref="B28:F28"/>
    <mergeCell ref="B27:G27"/>
    <mergeCell ref="G8:G9"/>
    <mergeCell ref="A11:A14"/>
    <mergeCell ref="I7:M7"/>
    <mergeCell ref="M8:M10"/>
    <mergeCell ref="A24:B24"/>
    <mergeCell ref="A7:A10"/>
    <mergeCell ref="B7:B10"/>
    <mergeCell ref="C7:E7"/>
    <mergeCell ref="A1:D1"/>
    <mergeCell ref="A2:D2"/>
    <mergeCell ref="A4:M4"/>
    <mergeCell ref="A5:M5"/>
    <mergeCell ref="F7:H7"/>
    <mergeCell ref="I8:L9"/>
    <mergeCell ref="L6:M6"/>
    <mergeCell ref="D8:D9"/>
    <mergeCell ref="E8:E9"/>
    <mergeCell ref="H8:H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B23" sqref="B23:T23"/>
    </sheetView>
  </sheetViews>
  <sheetFormatPr defaultColWidth="9.140625" defaultRowHeight="12.75"/>
  <cols>
    <col min="1" max="1" width="13.28125" style="0" customWidth="1"/>
    <col min="2" max="2" width="9.7109375" style="0" customWidth="1"/>
    <col min="3" max="8" width="8.28125" style="0" customWidth="1"/>
    <col min="9" max="9" width="6.421875" style="0" customWidth="1"/>
    <col min="10" max="15" width="5.28125" style="0" customWidth="1"/>
    <col min="16" max="16" width="6.00390625" style="0" customWidth="1"/>
    <col min="17" max="19" width="5.28125" style="0" customWidth="1"/>
    <col min="20" max="20" width="9.421875" style="0" customWidth="1"/>
  </cols>
  <sheetData>
    <row r="1" spans="1:4" ht="12.75">
      <c r="A1" s="554" t="s">
        <v>22</v>
      </c>
      <c r="B1" s="554"/>
      <c r="C1" s="554"/>
      <c r="D1" s="554"/>
    </row>
    <row r="2" spans="1:4" ht="12.75">
      <c r="A2" s="554" t="s">
        <v>23</v>
      </c>
      <c r="B2" s="554"/>
      <c r="C2" s="554"/>
      <c r="D2" s="554"/>
    </row>
    <row r="3" spans="1:4" ht="12.75">
      <c r="A3" s="7"/>
      <c r="B3" s="7"/>
      <c r="C3" s="7"/>
      <c r="D3" s="7"/>
    </row>
    <row r="4" spans="1:20" ht="12.75">
      <c r="A4" s="538" t="s">
        <v>469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8"/>
      <c r="T4" s="538"/>
    </row>
    <row r="5" spans="1:20" ht="12.75">
      <c r="A5" s="538" t="s">
        <v>275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8"/>
      <c r="R5" s="538"/>
      <c r="S5" s="538"/>
      <c r="T5" s="538"/>
    </row>
    <row r="6" spans="19:20" ht="12.75">
      <c r="S6" s="533" t="s">
        <v>363</v>
      </c>
      <c r="T6" s="533"/>
    </row>
    <row r="7" spans="1:20" ht="14.25" customHeight="1">
      <c r="A7" s="530" t="s">
        <v>178</v>
      </c>
      <c r="B7" s="539" t="s">
        <v>160</v>
      </c>
      <c r="C7" s="563" t="s">
        <v>191</v>
      </c>
      <c r="D7" s="564"/>
      <c r="E7" s="565"/>
      <c r="F7" s="563" t="s">
        <v>276</v>
      </c>
      <c r="G7" s="564"/>
      <c r="H7" s="565"/>
      <c r="I7" s="575" t="s">
        <v>373</v>
      </c>
      <c r="J7" s="576"/>
      <c r="K7" s="576"/>
      <c r="L7" s="576"/>
      <c r="M7" s="576"/>
      <c r="N7" s="576"/>
      <c r="O7" s="576"/>
      <c r="P7" s="576"/>
      <c r="Q7" s="576"/>
      <c r="R7" s="576"/>
      <c r="S7" s="576"/>
      <c r="T7" s="577"/>
    </row>
    <row r="8" spans="1:20" ht="12.75">
      <c r="A8" s="531"/>
      <c r="B8" s="541"/>
      <c r="C8" s="54" t="s">
        <v>192</v>
      </c>
      <c r="D8" s="539" t="s">
        <v>193</v>
      </c>
      <c r="E8" s="539" t="s">
        <v>4</v>
      </c>
      <c r="F8" s="55" t="s">
        <v>192</v>
      </c>
      <c r="G8" s="539" t="s">
        <v>193</v>
      </c>
      <c r="H8" s="539" t="s">
        <v>4</v>
      </c>
      <c r="I8" s="578" t="s">
        <v>374</v>
      </c>
      <c r="J8" s="578"/>
      <c r="K8" s="578"/>
      <c r="L8" s="578"/>
      <c r="M8" s="578"/>
      <c r="N8" s="578"/>
      <c r="O8" s="578"/>
      <c r="P8" s="578"/>
      <c r="Q8" s="578"/>
      <c r="R8" s="578"/>
      <c r="S8" s="579"/>
      <c r="T8" s="150"/>
    </row>
    <row r="9" spans="1:20" ht="12.75">
      <c r="A9" s="531"/>
      <c r="B9" s="541"/>
      <c r="C9" s="57" t="s">
        <v>194</v>
      </c>
      <c r="D9" s="570"/>
      <c r="E9" s="570"/>
      <c r="F9" s="58" t="s">
        <v>194</v>
      </c>
      <c r="G9" s="570"/>
      <c r="H9" s="570"/>
      <c r="I9" s="568"/>
      <c r="J9" s="568"/>
      <c r="K9" s="568"/>
      <c r="L9" s="568"/>
      <c r="M9" s="568"/>
      <c r="N9" s="568"/>
      <c r="O9" s="568"/>
      <c r="P9" s="568"/>
      <c r="Q9" s="568"/>
      <c r="R9" s="568"/>
      <c r="S9" s="569"/>
      <c r="T9" s="141" t="s">
        <v>126</v>
      </c>
    </row>
    <row r="10" spans="1:20" ht="12.75">
      <c r="A10" s="532"/>
      <c r="B10" s="542"/>
      <c r="C10" s="51" t="s">
        <v>164</v>
      </c>
      <c r="D10" s="53" t="s">
        <v>164</v>
      </c>
      <c r="E10" s="53" t="s">
        <v>164</v>
      </c>
      <c r="F10" s="53" t="s">
        <v>164</v>
      </c>
      <c r="G10" s="53" t="s">
        <v>164</v>
      </c>
      <c r="H10" s="53" t="s">
        <v>164</v>
      </c>
      <c r="I10" s="142" t="s">
        <v>330</v>
      </c>
      <c r="J10" s="142">
        <v>106</v>
      </c>
      <c r="K10" s="142" t="s">
        <v>331</v>
      </c>
      <c r="L10" s="142" t="s">
        <v>332</v>
      </c>
      <c r="M10" s="142" t="s">
        <v>333</v>
      </c>
      <c r="N10" s="142" t="s">
        <v>334</v>
      </c>
      <c r="O10" s="142" t="s">
        <v>335</v>
      </c>
      <c r="P10" s="142" t="s">
        <v>336</v>
      </c>
      <c r="Q10" s="142" t="s">
        <v>337</v>
      </c>
      <c r="R10" s="142" t="s">
        <v>338</v>
      </c>
      <c r="S10" s="142" t="s">
        <v>339</v>
      </c>
      <c r="T10" s="143"/>
    </row>
    <row r="11" spans="1:20" ht="12.75">
      <c r="A11" s="551" t="s">
        <v>166</v>
      </c>
      <c r="B11" s="1" t="s">
        <v>167</v>
      </c>
      <c r="C11" s="350">
        <v>24.36</v>
      </c>
      <c r="D11" s="257">
        <v>0</v>
      </c>
      <c r="E11" s="257">
        <f>C11+D11</f>
        <v>24.36</v>
      </c>
      <c r="F11" s="257">
        <v>0</v>
      </c>
      <c r="G11" s="257">
        <v>0</v>
      </c>
      <c r="H11" s="257">
        <f>F11+G11</f>
        <v>0</v>
      </c>
      <c r="I11" s="257">
        <v>24.36</v>
      </c>
      <c r="J11" s="257">
        <v>0</v>
      </c>
      <c r="K11" s="257">
        <v>0</v>
      </c>
      <c r="L11" s="257">
        <v>0</v>
      </c>
      <c r="M11" s="257">
        <v>0</v>
      </c>
      <c r="N11" s="257">
        <v>0</v>
      </c>
      <c r="O11" s="257">
        <v>0</v>
      </c>
      <c r="P11" s="257">
        <v>0</v>
      </c>
      <c r="Q11" s="257">
        <v>0</v>
      </c>
      <c r="R11" s="257">
        <v>0</v>
      </c>
      <c r="S11" s="257">
        <v>0</v>
      </c>
      <c r="T11" s="352">
        <f>I11+J11</f>
        <v>24.36</v>
      </c>
    </row>
    <row r="12" spans="1:20" ht="12.75">
      <c r="A12" s="552"/>
      <c r="B12" s="1" t="s">
        <v>168</v>
      </c>
      <c r="C12" s="257">
        <v>12.8</v>
      </c>
      <c r="D12" s="257">
        <v>0</v>
      </c>
      <c r="E12" s="257">
        <f>C12+D12</f>
        <v>12.8</v>
      </c>
      <c r="F12" s="257">
        <v>5.5</v>
      </c>
      <c r="G12" s="257">
        <v>0</v>
      </c>
      <c r="H12" s="257">
        <f>F12+G12</f>
        <v>5.5</v>
      </c>
      <c r="I12" s="257">
        <v>18.3</v>
      </c>
      <c r="J12" s="257">
        <v>0</v>
      </c>
      <c r="K12" s="257">
        <v>0</v>
      </c>
      <c r="L12" s="257">
        <v>0</v>
      </c>
      <c r="M12" s="257">
        <v>0</v>
      </c>
      <c r="N12" s="257">
        <v>0</v>
      </c>
      <c r="O12" s="257">
        <v>0</v>
      </c>
      <c r="P12" s="257">
        <v>0</v>
      </c>
      <c r="Q12" s="257">
        <v>0</v>
      </c>
      <c r="R12" s="257">
        <v>0</v>
      </c>
      <c r="S12" s="257">
        <v>0</v>
      </c>
      <c r="T12" s="352">
        <f>I12+J12</f>
        <v>18.3</v>
      </c>
    </row>
    <row r="13" spans="1:20" ht="12.75">
      <c r="A13" s="552"/>
      <c r="B13" s="1" t="s">
        <v>13</v>
      </c>
      <c r="C13" s="257">
        <v>43.73</v>
      </c>
      <c r="D13" s="257">
        <v>0</v>
      </c>
      <c r="E13" s="257">
        <f>C13+D13</f>
        <v>43.73</v>
      </c>
      <c r="F13" s="257">
        <v>9.4</v>
      </c>
      <c r="G13" s="257">
        <v>0</v>
      </c>
      <c r="H13" s="257">
        <f>F13+G13</f>
        <v>9.4</v>
      </c>
      <c r="I13" s="257">
        <v>36.16</v>
      </c>
      <c r="J13" s="257">
        <v>16.97</v>
      </c>
      <c r="K13" s="257">
        <v>0</v>
      </c>
      <c r="L13" s="257">
        <v>0</v>
      </c>
      <c r="M13" s="257">
        <v>0</v>
      </c>
      <c r="N13" s="257">
        <v>0</v>
      </c>
      <c r="O13" s="257">
        <v>0</v>
      </c>
      <c r="P13" s="257">
        <v>0</v>
      </c>
      <c r="Q13" s="257">
        <v>0</v>
      </c>
      <c r="R13" s="257">
        <v>0</v>
      </c>
      <c r="S13" s="257">
        <v>0</v>
      </c>
      <c r="T13" s="352">
        <f>I13+J13</f>
        <v>53.129999999999995</v>
      </c>
    </row>
    <row r="14" spans="1:20" ht="12.75">
      <c r="A14" s="553"/>
      <c r="B14" s="491" t="s">
        <v>4</v>
      </c>
      <c r="C14" s="492">
        <f aca="true" t="shared" si="0" ref="C14:T14">SUM(C11:C13)</f>
        <v>80.88999999999999</v>
      </c>
      <c r="D14" s="492">
        <f t="shared" si="0"/>
        <v>0</v>
      </c>
      <c r="E14" s="492">
        <f t="shared" si="0"/>
        <v>80.88999999999999</v>
      </c>
      <c r="F14" s="492">
        <f t="shared" si="0"/>
        <v>14.9</v>
      </c>
      <c r="G14" s="492">
        <f t="shared" si="0"/>
        <v>0</v>
      </c>
      <c r="H14" s="492">
        <f t="shared" si="0"/>
        <v>14.9</v>
      </c>
      <c r="I14" s="492">
        <f t="shared" si="0"/>
        <v>78.82</v>
      </c>
      <c r="J14" s="492">
        <f t="shared" si="0"/>
        <v>16.97</v>
      </c>
      <c r="K14" s="492">
        <f t="shared" si="0"/>
        <v>0</v>
      </c>
      <c r="L14" s="492">
        <f t="shared" si="0"/>
        <v>0</v>
      </c>
      <c r="M14" s="492">
        <f t="shared" si="0"/>
        <v>0</v>
      </c>
      <c r="N14" s="492">
        <f t="shared" si="0"/>
        <v>0</v>
      </c>
      <c r="O14" s="492">
        <f t="shared" si="0"/>
        <v>0</v>
      </c>
      <c r="P14" s="492">
        <f t="shared" si="0"/>
        <v>0</v>
      </c>
      <c r="Q14" s="492">
        <f t="shared" si="0"/>
        <v>0</v>
      </c>
      <c r="R14" s="492">
        <f t="shared" si="0"/>
        <v>0</v>
      </c>
      <c r="S14" s="492">
        <f t="shared" si="0"/>
        <v>0</v>
      </c>
      <c r="T14" s="492">
        <f t="shared" si="0"/>
        <v>95.78999999999999</v>
      </c>
    </row>
    <row r="15" spans="1:20" ht="12.75">
      <c r="A15" s="12"/>
      <c r="B15" s="1" t="s">
        <v>169</v>
      </c>
      <c r="C15" s="258">
        <v>14</v>
      </c>
      <c r="D15" s="258">
        <v>13.5</v>
      </c>
      <c r="E15" s="257">
        <v>27.5</v>
      </c>
      <c r="F15" s="258">
        <v>1</v>
      </c>
      <c r="G15" s="258">
        <v>6</v>
      </c>
      <c r="H15" s="257">
        <v>7</v>
      </c>
      <c r="I15" s="258">
        <v>0</v>
      </c>
      <c r="J15" s="258">
        <v>14.5</v>
      </c>
      <c r="K15" s="258">
        <v>20</v>
      </c>
      <c r="L15" s="258">
        <v>0</v>
      </c>
      <c r="M15" s="258">
        <v>0</v>
      </c>
      <c r="N15" s="258">
        <v>0</v>
      </c>
      <c r="O15" s="258">
        <v>0</v>
      </c>
      <c r="P15" s="258">
        <v>0</v>
      </c>
      <c r="Q15" s="258">
        <v>0</v>
      </c>
      <c r="R15" s="258">
        <v>0</v>
      </c>
      <c r="S15" s="258">
        <v>0</v>
      </c>
      <c r="T15" s="145">
        <v>34.5</v>
      </c>
    </row>
    <row r="16" spans="1:20" ht="12.75">
      <c r="A16" s="238" t="s">
        <v>171</v>
      </c>
      <c r="B16" s="1" t="s">
        <v>170</v>
      </c>
      <c r="C16" s="258">
        <v>22.5</v>
      </c>
      <c r="D16" s="258">
        <v>9</v>
      </c>
      <c r="E16" s="257">
        <v>31.5</v>
      </c>
      <c r="F16" s="258">
        <v>25</v>
      </c>
      <c r="G16" s="258">
        <v>55</v>
      </c>
      <c r="H16" s="257">
        <v>80</v>
      </c>
      <c r="I16" s="258">
        <v>0</v>
      </c>
      <c r="J16" s="258">
        <v>28</v>
      </c>
      <c r="K16" s="258">
        <v>6.5</v>
      </c>
      <c r="L16" s="258">
        <v>26.5</v>
      </c>
      <c r="M16" s="258">
        <v>8.5</v>
      </c>
      <c r="N16" s="258">
        <v>16</v>
      </c>
      <c r="O16" s="258">
        <v>26</v>
      </c>
      <c r="P16" s="258">
        <v>0</v>
      </c>
      <c r="Q16" s="258">
        <v>0</v>
      </c>
      <c r="R16" s="258">
        <v>0</v>
      </c>
      <c r="S16" s="258">
        <v>0</v>
      </c>
      <c r="T16" s="145">
        <v>111.5</v>
      </c>
    </row>
    <row r="17" spans="1:20" ht="12.75">
      <c r="A17" s="14"/>
      <c r="B17" s="491" t="s">
        <v>4</v>
      </c>
      <c r="C17" s="492">
        <f aca="true" t="shared" si="1" ref="C17:T17">SUM(C15:C16)</f>
        <v>36.5</v>
      </c>
      <c r="D17" s="492">
        <f t="shared" si="1"/>
        <v>22.5</v>
      </c>
      <c r="E17" s="492">
        <f t="shared" si="1"/>
        <v>59</v>
      </c>
      <c r="F17" s="492">
        <f t="shared" si="1"/>
        <v>26</v>
      </c>
      <c r="G17" s="492">
        <f t="shared" si="1"/>
        <v>61</v>
      </c>
      <c r="H17" s="492">
        <f t="shared" si="1"/>
        <v>87</v>
      </c>
      <c r="I17" s="492">
        <f t="shared" si="1"/>
        <v>0</v>
      </c>
      <c r="J17" s="492">
        <f t="shared" si="1"/>
        <v>42.5</v>
      </c>
      <c r="K17" s="492">
        <f t="shared" si="1"/>
        <v>26.5</v>
      </c>
      <c r="L17" s="492">
        <f aca="true" t="shared" si="2" ref="L17:R17">SUM(L15:L16)</f>
        <v>26.5</v>
      </c>
      <c r="M17" s="492">
        <f t="shared" si="2"/>
        <v>8.5</v>
      </c>
      <c r="N17" s="492">
        <f t="shared" si="2"/>
        <v>16</v>
      </c>
      <c r="O17" s="492">
        <f t="shared" si="2"/>
        <v>26</v>
      </c>
      <c r="P17" s="492">
        <f t="shared" si="2"/>
        <v>0</v>
      </c>
      <c r="Q17" s="492">
        <f t="shared" si="2"/>
        <v>0</v>
      </c>
      <c r="R17" s="492">
        <f t="shared" si="2"/>
        <v>0</v>
      </c>
      <c r="S17" s="492">
        <f t="shared" si="1"/>
        <v>0</v>
      </c>
      <c r="T17" s="492">
        <f t="shared" si="1"/>
        <v>146</v>
      </c>
    </row>
    <row r="18" spans="1:20" ht="12.75">
      <c r="A18" s="12"/>
      <c r="B18" s="1" t="s">
        <v>172</v>
      </c>
      <c r="C18" s="212">
        <f>'[1]ŠUR1.II'!C18</f>
        <v>3.2</v>
      </c>
      <c r="D18" s="212">
        <f>'[1]ŠUR1.II'!D18</f>
        <v>5.98</v>
      </c>
      <c r="E18" s="212">
        <f>'[1]ŠUR1.II'!E18</f>
        <v>9.18</v>
      </c>
      <c r="F18" s="212">
        <f>'[1]ŠUR1.II'!F18</f>
        <v>0</v>
      </c>
      <c r="G18" s="212">
        <f>'[1]ŠUR1.II'!G18</f>
        <v>0</v>
      </c>
      <c r="H18" s="212">
        <f>'[1]ŠUR1.II'!H18</f>
        <v>0</v>
      </c>
      <c r="I18" s="212">
        <v>0</v>
      </c>
      <c r="J18" s="212">
        <v>0</v>
      </c>
      <c r="K18" s="212">
        <v>0</v>
      </c>
      <c r="L18" s="212">
        <v>0</v>
      </c>
      <c r="M18" s="212">
        <v>0</v>
      </c>
      <c r="N18" s="212">
        <v>0</v>
      </c>
      <c r="O18" s="212">
        <v>0</v>
      </c>
      <c r="P18" s="212">
        <v>9.18</v>
      </c>
      <c r="Q18" s="212">
        <v>0</v>
      </c>
      <c r="R18" s="212">
        <v>0</v>
      </c>
      <c r="S18" s="212">
        <v>0</v>
      </c>
      <c r="T18" s="346">
        <f>SUM(I18:S18)</f>
        <v>9.18</v>
      </c>
    </row>
    <row r="19" spans="1:20" ht="12.75">
      <c r="A19" s="238" t="s">
        <v>177</v>
      </c>
      <c r="B19" s="1" t="s">
        <v>173</v>
      </c>
      <c r="C19" s="212">
        <f>'[1]ŠUR1.II'!C19</f>
        <v>2.5</v>
      </c>
      <c r="D19" s="212">
        <f>'[1]ŠUR1.II'!D19</f>
        <v>1.14</v>
      </c>
      <c r="E19" s="212">
        <f>'[1]ŠUR1.II'!E19</f>
        <v>3.6399999999999997</v>
      </c>
      <c r="F19" s="212">
        <f>'[1]ŠUR1.II'!F19</f>
        <v>2</v>
      </c>
      <c r="G19" s="212">
        <f>'[1]ŠUR1.II'!G19</f>
        <v>250.27</v>
      </c>
      <c r="H19" s="212">
        <f>'[1]ŠUR1.II'!H19</f>
        <v>252.27</v>
      </c>
      <c r="I19" s="212">
        <v>0</v>
      </c>
      <c r="J19" s="212">
        <v>0</v>
      </c>
      <c r="K19" s="212">
        <v>0</v>
      </c>
      <c r="L19" s="212">
        <v>0</v>
      </c>
      <c r="M19" s="212">
        <v>0</v>
      </c>
      <c r="N19" s="212">
        <v>0</v>
      </c>
      <c r="O19" s="212">
        <v>0</v>
      </c>
      <c r="P19" s="212">
        <v>0</v>
      </c>
      <c r="Q19" s="212">
        <v>150.15</v>
      </c>
      <c r="R19" s="212">
        <v>105.46</v>
      </c>
      <c r="S19" s="212">
        <v>0.3</v>
      </c>
      <c r="T19" s="346">
        <f>SUM(I19:S19)</f>
        <v>255.91000000000003</v>
      </c>
    </row>
    <row r="20" spans="1:20" ht="12.75">
      <c r="A20" s="14"/>
      <c r="B20" s="491" t="s">
        <v>4</v>
      </c>
      <c r="C20" s="492">
        <f aca="true" t="shared" si="3" ref="C20:T20">SUM(C18:C19)</f>
        <v>5.7</v>
      </c>
      <c r="D20" s="492">
        <f t="shared" si="3"/>
        <v>7.12</v>
      </c>
      <c r="E20" s="492">
        <f t="shared" si="3"/>
        <v>12.82</v>
      </c>
      <c r="F20" s="492">
        <f t="shared" si="3"/>
        <v>2</v>
      </c>
      <c r="G20" s="492">
        <f t="shared" si="3"/>
        <v>250.27</v>
      </c>
      <c r="H20" s="492">
        <f t="shared" si="3"/>
        <v>252.27</v>
      </c>
      <c r="I20" s="492">
        <f t="shared" si="3"/>
        <v>0</v>
      </c>
      <c r="J20" s="492">
        <f t="shared" si="3"/>
        <v>0</v>
      </c>
      <c r="K20" s="492">
        <f t="shared" si="3"/>
        <v>0</v>
      </c>
      <c r="L20" s="492">
        <f aca="true" t="shared" si="4" ref="L20:R20">SUM(L18:L19)</f>
        <v>0</v>
      </c>
      <c r="M20" s="492">
        <f t="shared" si="4"/>
        <v>0</v>
      </c>
      <c r="N20" s="492">
        <f t="shared" si="4"/>
        <v>0</v>
      </c>
      <c r="O20" s="492">
        <f t="shared" si="4"/>
        <v>0</v>
      </c>
      <c r="P20" s="492">
        <f t="shared" si="4"/>
        <v>9.18</v>
      </c>
      <c r="Q20" s="493">
        <f t="shared" si="4"/>
        <v>150.15</v>
      </c>
      <c r="R20" s="492">
        <f t="shared" si="4"/>
        <v>105.46</v>
      </c>
      <c r="S20" s="492">
        <f t="shared" si="3"/>
        <v>0.3</v>
      </c>
      <c r="T20" s="492">
        <f t="shared" si="3"/>
        <v>265.09000000000003</v>
      </c>
    </row>
    <row r="21" spans="1:20" ht="12.75">
      <c r="A21" s="12"/>
      <c r="B21" s="1" t="s">
        <v>174</v>
      </c>
      <c r="C21" s="144">
        <v>1</v>
      </c>
      <c r="D21" s="144">
        <v>0</v>
      </c>
      <c r="E21" s="144">
        <f>C21+D21</f>
        <v>1</v>
      </c>
      <c r="F21" s="144">
        <v>1</v>
      </c>
      <c r="G21" s="144">
        <v>0</v>
      </c>
      <c r="H21" s="144">
        <f>F21+G21</f>
        <v>1</v>
      </c>
      <c r="I21" s="144">
        <v>2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44">
        <v>0</v>
      </c>
      <c r="T21" s="145">
        <f>E21+H21</f>
        <v>2</v>
      </c>
    </row>
    <row r="22" spans="1:20" ht="12.75">
      <c r="A22" s="238" t="s">
        <v>176</v>
      </c>
      <c r="B22" s="1" t="s">
        <v>175</v>
      </c>
      <c r="C22" s="144">
        <v>3.2</v>
      </c>
      <c r="D22" s="144">
        <v>0</v>
      </c>
      <c r="E22" s="144">
        <f>C22+D22</f>
        <v>3.2</v>
      </c>
      <c r="F22" s="144">
        <v>5</v>
      </c>
      <c r="G22" s="144">
        <v>0</v>
      </c>
      <c r="H22" s="144">
        <f>F22+G22</f>
        <v>5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0.5</v>
      </c>
      <c r="P22" s="144">
        <v>0</v>
      </c>
      <c r="Q22" s="144">
        <v>0</v>
      </c>
      <c r="R22" s="144">
        <v>7.7</v>
      </c>
      <c r="S22" s="144">
        <v>0</v>
      </c>
      <c r="T22" s="145">
        <f>E22+H22</f>
        <v>8.2</v>
      </c>
    </row>
    <row r="23" spans="1:20" ht="12.75">
      <c r="A23" s="14"/>
      <c r="B23" s="491" t="s">
        <v>4</v>
      </c>
      <c r="C23" s="492">
        <f aca="true" t="shared" si="5" ref="C23:S23">SUM(C21:C22)</f>
        <v>4.2</v>
      </c>
      <c r="D23" s="492">
        <f t="shared" si="5"/>
        <v>0</v>
      </c>
      <c r="E23" s="492">
        <f t="shared" si="5"/>
        <v>4.2</v>
      </c>
      <c r="F23" s="492">
        <f t="shared" si="5"/>
        <v>6</v>
      </c>
      <c r="G23" s="492">
        <f t="shared" si="5"/>
        <v>0</v>
      </c>
      <c r="H23" s="492">
        <f t="shared" si="5"/>
        <v>6</v>
      </c>
      <c r="I23" s="492">
        <f t="shared" si="5"/>
        <v>2</v>
      </c>
      <c r="J23" s="492">
        <f t="shared" si="5"/>
        <v>0</v>
      </c>
      <c r="K23" s="492">
        <f t="shared" si="5"/>
        <v>0</v>
      </c>
      <c r="L23" s="492">
        <f aca="true" t="shared" si="6" ref="L23:R23">SUM(L21:L22)</f>
        <v>0</v>
      </c>
      <c r="M23" s="492">
        <f t="shared" si="6"/>
        <v>0</v>
      </c>
      <c r="N23" s="492">
        <f t="shared" si="6"/>
        <v>0</v>
      </c>
      <c r="O23" s="492">
        <f t="shared" si="6"/>
        <v>0.5</v>
      </c>
      <c r="P23" s="492">
        <f t="shared" si="6"/>
        <v>0</v>
      </c>
      <c r="Q23" s="492">
        <f t="shared" si="6"/>
        <v>0</v>
      </c>
      <c r="R23" s="492">
        <f t="shared" si="6"/>
        <v>7.7</v>
      </c>
      <c r="S23" s="492">
        <f t="shared" si="5"/>
        <v>0</v>
      </c>
      <c r="T23" s="492">
        <f>SUM(T21:T22)</f>
        <v>10.2</v>
      </c>
    </row>
    <row r="24" spans="1:20" ht="16.5" customHeight="1">
      <c r="A24" s="549" t="s">
        <v>132</v>
      </c>
      <c r="B24" s="550"/>
      <c r="C24" s="148">
        <f aca="true" t="shared" si="7" ref="C24:T24">C14+C17+C20+C23</f>
        <v>127.28999999999999</v>
      </c>
      <c r="D24" s="148">
        <f t="shared" si="7"/>
        <v>29.62</v>
      </c>
      <c r="E24" s="148">
        <f t="shared" si="7"/>
        <v>156.90999999999997</v>
      </c>
      <c r="F24" s="148">
        <f t="shared" si="7"/>
        <v>48.9</v>
      </c>
      <c r="G24" s="148">
        <f t="shared" si="7"/>
        <v>311.27</v>
      </c>
      <c r="H24" s="148">
        <f t="shared" si="7"/>
        <v>360.17</v>
      </c>
      <c r="I24" s="148">
        <f t="shared" si="7"/>
        <v>80.82</v>
      </c>
      <c r="J24" s="148">
        <f t="shared" si="7"/>
        <v>59.47</v>
      </c>
      <c r="K24" s="148">
        <f t="shared" si="7"/>
        <v>26.5</v>
      </c>
      <c r="L24" s="148">
        <f aca="true" t="shared" si="8" ref="L24:R24">L14+L17+L20+L23</f>
        <v>26.5</v>
      </c>
      <c r="M24" s="148">
        <f t="shared" si="8"/>
        <v>8.5</v>
      </c>
      <c r="N24" s="148">
        <f t="shared" si="8"/>
        <v>16</v>
      </c>
      <c r="O24" s="148">
        <f t="shared" si="8"/>
        <v>26.5</v>
      </c>
      <c r="P24" s="148">
        <f t="shared" si="8"/>
        <v>9.18</v>
      </c>
      <c r="Q24" s="290">
        <f t="shared" si="8"/>
        <v>150.15</v>
      </c>
      <c r="R24" s="290">
        <f t="shared" si="8"/>
        <v>113.16</v>
      </c>
      <c r="S24" s="148">
        <f t="shared" si="7"/>
        <v>0.3</v>
      </c>
      <c r="T24" s="148">
        <f t="shared" si="7"/>
        <v>517.08</v>
      </c>
    </row>
    <row r="27" spans="1:7" ht="12.75">
      <c r="A27" s="8" t="s">
        <v>342</v>
      </c>
      <c r="B27" s="39" t="s">
        <v>343</v>
      </c>
      <c r="C27" s="39"/>
      <c r="D27" s="23" t="s">
        <v>349</v>
      </c>
      <c r="E27" s="39"/>
      <c r="F27" s="39"/>
      <c r="G27" s="39"/>
    </row>
    <row r="28" spans="2:7" ht="12.75">
      <c r="B28" s="39" t="s">
        <v>344</v>
      </c>
      <c r="C28" s="39"/>
      <c r="D28" s="39" t="s">
        <v>350</v>
      </c>
      <c r="E28" s="39"/>
      <c r="F28" s="39"/>
      <c r="G28" s="23"/>
    </row>
    <row r="29" spans="2:7" ht="12.75">
      <c r="B29" s="39" t="s">
        <v>345</v>
      </c>
      <c r="C29" s="39"/>
      <c r="D29" s="39" t="s">
        <v>351</v>
      </c>
      <c r="E29" s="39"/>
      <c r="F29" s="39"/>
      <c r="G29" s="39"/>
    </row>
    <row r="30" spans="2:7" ht="12.75">
      <c r="B30" s="23" t="s">
        <v>346</v>
      </c>
      <c r="D30" s="39" t="s">
        <v>352</v>
      </c>
      <c r="F30" s="39"/>
      <c r="G30" s="39"/>
    </row>
    <row r="31" spans="2:4" ht="12.75">
      <c r="B31" s="23" t="s">
        <v>347</v>
      </c>
      <c r="D31" s="39" t="s">
        <v>353</v>
      </c>
    </row>
    <row r="32" ht="12.75">
      <c r="B32" s="23" t="s">
        <v>348</v>
      </c>
    </row>
  </sheetData>
  <sheetProtection/>
  <mergeCells count="17">
    <mergeCell ref="E8:E9"/>
    <mergeCell ref="G8:G9"/>
    <mergeCell ref="H8:H9"/>
    <mergeCell ref="I7:T7"/>
    <mergeCell ref="C7:E7"/>
    <mergeCell ref="F7:H7"/>
    <mergeCell ref="I8:S9"/>
    <mergeCell ref="A11:A14"/>
    <mergeCell ref="A24:B24"/>
    <mergeCell ref="A7:A10"/>
    <mergeCell ref="B7:B10"/>
    <mergeCell ref="A1:D1"/>
    <mergeCell ref="A2:D2"/>
    <mergeCell ref="A4:T4"/>
    <mergeCell ref="A5:T5"/>
    <mergeCell ref="S6:T6"/>
    <mergeCell ref="D8:D9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1"/>
  <sheetViews>
    <sheetView zoomScalePageLayoutView="0" workbookViewId="0" topLeftCell="A1">
      <selection activeCell="A152" sqref="A152:I152"/>
    </sheetView>
  </sheetViews>
  <sheetFormatPr defaultColWidth="9.140625" defaultRowHeight="12.75"/>
  <cols>
    <col min="1" max="1" width="5.57421875" style="0" customWidth="1"/>
    <col min="2" max="2" width="10.140625" style="0" customWidth="1"/>
    <col min="3" max="3" width="14.00390625" style="0" customWidth="1"/>
    <col min="6" max="6" width="11.140625" style="0" bestFit="1" customWidth="1"/>
  </cols>
  <sheetData>
    <row r="1" spans="1:3" ht="12.75">
      <c r="A1" s="554" t="s">
        <v>22</v>
      </c>
      <c r="B1" s="554"/>
      <c r="C1" s="554"/>
    </row>
    <row r="2" spans="1:5" ht="12.75">
      <c r="A2" s="554" t="s">
        <v>23</v>
      </c>
      <c r="B2" s="554"/>
      <c r="C2" s="3"/>
      <c r="E2" s="2" t="s">
        <v>21</v>
      </c>
    </row>
    <row r="3" spans="1:9" ht="12.75">
      <c r="A3" s="538" t="s">
        <v>470</v>
      </c>
      <c r="B3" s="538"/>
      <c r="C3" s="538"/>
      <c r="D3" s="538"/>
      <c r="E3" s="538"/>
      <c r="F3" s="538"/>
      <c r="G3" s="538"/>
      <c r="H3" s="538"/>
      <c r="I3" s="538"/>
    </row>
    <row r="4" ht="12.75" customHeight="1">
      <c r="I4" s="28" t="s">
        <v>20</v>
      </c>
    </row>
    <row r="5" spans="1:9" ht="12.75">
      <c r="A5" s="555" t="s">
        <v>14</v>
      </c>
      <c r="B5" s="584" t="s">
        <v>0</v>
      </c>
      <c r="C5" s="555" t="s">
        <v>1</v>
      </c>
      <c r="D5" s="580" t="s">
        <v>57</v>
      </c>
      <c r="E5" s="580"/>
      <c r="F5" s="580"/>
      <c r="G5" s="580" t="s">
        <v>58</v>
      </c>
      <c r="H5" s="580"/>
      <c r="I5" s="580"/>
    </row>
    <row r="6" spans="1:9" ht="12.75">
      <c r="A6" s="557"/>
      <c r="B6" s="585"/>
      <c r="C6" s="557"/>
      <c r="D6" s="239" t="s">
        <v>2</v>
      </c>
      <c r="E6" s="239" t="s">
        <v>3</v>
      </c>
      <c r="F6" s="239" t="s">
        <v>4</v>
      </c>
      <c r="G6" s="239" t="s">
        <v>5</v>
      </c>
      <c r="H6" s="239" t="s">
        <v>3</v>
      </c>
      <c r="I6" s="239" t="s">
        <v>4</v>
      </c>
    </row>
    <row r="7" spans="1:9" ht="12.75" customHeight="1">
      <c r="A7" s="589" t="s">
        <v>10</v>
      </c>
      <c r="B7" s="581" t="s">
        <v>11</v>
      </c>
      <c r="C7" s="4" t="s">
        <v>6</v>
      </c>
      <c r="D7" s="85">
        <v>19191</v>
      </c>
      <c r="E7" s="85">
        <v>18640</v>
      </c>
      <c r="F7" s="85">
        <f>D7+E7</f>
        <v>37831</v>
      </c>
      <c r="G7" s="85">
        <f>D7*0.8454</f>
        <v>16224.0714</v>
      </c>
      <c r="H7" s="85">
        <f>E7*0.8893</f>
        <v>16576.552</v>
      </c>
      <c r="I7" s="85">
        <f>G7+H7</f>
        <v>32800.6234</v>
      </c>
    </row>
    <row r="8" spans="1:9" ht="12.75">
      <c r="A8" s="590"/>
      <c r="B8" s="582"/>
      <c r="C8" s="4" t="s">
        <v>7</v>
      </c>
      <c r="D8" s="85">
        <v>712</v>
      </c>
      <c r="E8" s="85">
        <v>146</v>
      </c>
      <c r="F8" s="85">
        <f aca="true" t="shared" si="0" ref="F8:F15">D8+E8</f>
        <v>858</v>
      </c>
      <c r="G8" s="85">
        <f aca="true" t="shared" si="1" ref="G8:G15">D8*0.8454</f>
        <v>601.9248</v>
      </c>
      <c r="H8" s="85">
        <f aca="true" t="shared" si="2" ref="H8:H14">E8*0.8893</f>
        <v>129.8378</v>
      </c>
      <c r="I8" s="85">
        <f>G8+H8</f>
        <v>731.7626</v>
      </c>
    </row>
    <row r="9" spans="1:9" ht="12.75">
      <c r="A9" s="590"/>
      <c r="B9" s="583"/>
      <c r="C9" s="4" t="s">
        <v>8</v>
      </c>
      <c r="D9" s="85">
        <v>0</v>
      </c>
      <c r="E9" s="85">
        <v>300</v>
      </c>
      <c r="F9" s="85">
        <f t="shared" si="0"/>
        <v>300</v>
      </c>
      <c r="G9" s="85">
        <f t="shared" si="1"/>
        <v>0</v>
      </c>
      <c r="H9" s="85">
        <f t="shared" si="2"/>
        <v>266.79</v>
      </c>
      <c r="I9" s="85">
        <f aca="true" t="shared" si="3" ref="I9:I15">G9+H9</f>
        <v>266.79</v>
      </c>
    </row>
    <row r="10" spans="1:9" ht="12.75">
      <c r="A10" s="590"/>
      <c r="B10" s="581" t="s">
        <v>12</v>
      </c>
      <c r="C10" s="4" t="s">
        <v>6</v>
      </c>
      <c r="D10" s="85">
        <v>8448</v>
      </c>
      <c r="E10" s="85">
        <v>11542</v>
      </c>
      <c r="F10" s="85">
        <f t="shared" si="0"/>
        <v>19990</v>
      </c>
      <c r="G10" s="85">
        <f t="shared" si="1"/>
        <v>7141.939200000001</v>
      </c>
      <c r="H10" s="85">
        <f t="shared" si="2"/>
        <v>10264.3006</v>
      </c>
      <c r="I10" s="85">
        <f t="shared" si="3"/>
        <v>17406.239800000003</v>
      </c>
    </row>
    <row r="11" spans="1:9" ht="12.75">
      <c r="A11" s="590"/>
      <c r="B11" s="582"/>
      <c r="C11" s="4" t="s">
        <v>7</v>
      </c>
      <c r="D11" s="85">
        <v>100</v>
      </c>
      <c r="E11" s="85">
        <v>158</v>
      </c>
      <c r="F11" s="85">
        <f t="shared" si="0"/>
        <v>258</v>
      </c>
      <c r="G11" s="85">
        <f t="shared" si="1"/>
        <v>84.54</v>
      </c>
      <c r="H11" s="85">
        <f t="shared" si="2"/>
        <v>140.5094</v>
      </c>
      <c r="I11" s="85">
        <f t="shared" si="3"/>
        <v>225.0494</v>
      </c>
    </row>
    <row r="12" spans="1:9" ht="12.75">
      <c r="A12" s="590"/>
      <c r="B12" s="583"/>
      <c r="C12" s="4" t="s">
        <v>8</v>
      </c>
      <c r="D12" s="85">
        <v>0</v>
      </c>
      <c r="E12" s="85">
        <v>1150</v>
      </c>
      <c r="F12" s="85">
        <f t="shared" si="0"/>
        <v>1150</v>
      </c>
      <c r="G12" s="85">
        <f t="shared" si="1"/>
        <v>0</v>
      </c>
      <c r="H12" s="85">
        <f t="shared" si="2"/>
        <v>1022.6949999999999</v>
      </c>
      <c r="I12" s="85">
        <f t="shared" si="3"/>
        <v>1022.6949999999999</v>
      </c>
    </row>
    <row r="13" spans="1:9" ht="12.75">
      <c r="A13" s="590"/>
      <c r="B13" s="581" t="s">
        <v>13</v>
      </c>
      <c r="C13" s="4" t="s">
        <v>6</v>
      </c>
      <c r="D13" s="85">
        <v>5695</v>
      </c>
      <c r="E13" s="85">
        <v>27399</v>
      </c>
      <c r="F13" s="85">
        <f t="shared" si="0"/>
        <v>33094</v>
      </c>
      <c r="G13" s="85">
        <f t="shared" si="1"/>
        <v>4814.553</v>
      </c>
      <c r="H13" s="85">
        <f t="shared" si="2"/>
        <v>24365.9307</v>
      </c>
      <c r="I13" s="85">
        <f t="shared" si="3"/>
        <v>29180.4837</v>
      </c>
    </row>
    <row r="14" spans="1:9" ht="12.75">
      <c r="A14" s="590"/>
      <c r="B14" s="582"/>
      <c r="C14" s="4" t="s">
        <v>7</v>
      </c>
      <c r="D14" s="85">
        <v>155</v>
      </c>
      <c r="E14" s="85">
        <v>0</v>
      </c>
      <c r="F14" s="85">
        <f t="shared" si="0"/>
        <v>155</v>
      </c>
      <c r="G14" s="85">
        <f t="shared" si="1"/>
        <v>131.037</v>
      </c>
      <c r="H14" s="85">
        <f t="shared" si="2"/>
        <v>0</v>
      </c>
      <c r="I14" s="85">
        <f t="shared" si="3"/>
        <v>131.037</v>
      </c>
    </row>
    <row r="15" spans="1:9" ht="12.75">
      <c r="A15" s="591"/>
      <c r="B15" s="583"/>
      <c r="C15" s="4" t="s">
        <v>8</v>
      </c>
      <c r="D15" s="85">
        <v>0</v>
      </c>
      <c r="E15" s="85">
        <v>2891</v>
      </c>
      <c r="F15" s="85">
        <f t="shared" si="0"/>
        <v>2891</v>
      </c>
      <c r="G15" s="85">
        <f t="shared" si="1"/>
        <v>0</v>
      </c>
      <c r="H15" s="85">
        <v>2570</v>
      </c>
      <c r="I15" s="85">
        <f t="shared" si="3"/>
        <v>2570</v>
      </c>
    </row>
    <row r="16" spans="1:9" ht="12.75">
      <c r="A16" s="593" t="s">
        <v>295</v>
      </c>
      <c r="B16" s="594"/>
      <c r="C16" s="595"/>
      <c r="D16" s="344">
        <f>SUM(D7:D15)</f>
        <v>34301</v>
      </c>
      <c r="E16" s="344">
        <f>SUM(E7:E15)</f>
        <v>62226</v>
      </c>
      <c r="F16" s="344">
        <f>SUM(F7:F15)</f>
        <v>96527</v>
      </c>
      <c r="G16" s="344">
        <f>SUM(G7:G15)</f>
        <v>28998.065400000003</v>
      </c>
      <c r="H16" s="344">
        <f>SUM(H7:H15)</f>
        <v>55336.6155</v>
      </c>
      <c r="I16" s="344">
        <f>G16+H16</f>
        <v>84334.6809</v>
      </c>
    </row>
    <row r="17" spans="1:9" ht="12.75" customHeight="1">
      <c r="A17" s="596" t="s">
        <v>16</v>
      </c>
      <c r="B17" s="586" t="s">
        <v>24</v>
      </c>
      <c r="C17" s="4" t="s">
        <v>6</v>
      </c>
      <c r="D17" s="330">
        <v>3673</v>
      </c>
      <c r="E17" s="330">
        <v>15303</v>
      </c>
      <c r="F17" s="47">
        <f aca="true" t="shared" si="4" ref="F17:F40">D17+E17</f>
        <v>18976</v>
      </c>
      <c r="G17" s="330">
        <v>3106.4</v>
      </c>
      <c r="H17" s="330">
        <v>12843</v>
      </c>
      <c r="I17" s="47">
        <f aca="true" t="shared" si="5" ref="I17:I40">G17+H17</f>
        <v>15949.4</v>
      </c>
    </row>
    <row r="18" spans="1:9" ht="12.75">
      <c r="A18" s="597"/>
      <c r="B18" s="587"/>
      <c r="C18" s="4" t="s">
        <v>7</v>
      </c>
      <c r="D18" s="330">
        <v>150</v>
      </c>
      <c r="E18" s="330">
        <v>50</v>
      </c>
      <c r="F18" s="47">
        <f t="shared" si="4"/>
        <v>200</v>
      </c>
      <c r="G18" s="330">
        <v>124</v>
      </c>
      <c r="H18" s="330">
        <v>35</v>
      </c>
      <c r="I18" s="47">
        <f t="shared" si="5"/>
        <v>159</v>
      </c>
    </row>
    <row r="19" spans="1:9" ht="12.75">
      <c r="A19" s="597"/>
      <c r="B19" s="588"/>
      <c r="C19" s="4" t="s">
        <v>8</v>
      </c>
      <c r="D19" s="330">
        <v>0</v>
      </c>
      <c r="E19" s="330">
        <v>550</v>
      </c>
      <c r="F19" s="47">
        <f t="shared" si="4"/>
        <v>550</v>
      </c>
      <c r="G19" s="330">
        <v>0</v>
      </c>
      <c r="H19" s="330">
        <v>385</v>
      </c>
      <c r="I19" s="47">
        <f t="shared" si="5"/>
        <v>385</v>
      </c>
    </row>
    <row r="20" spans="1:9" ht="12.75">
      <c r="A20" s="597"/>
      <c r="B20" s="586" t="s">
        <v>25</v>
      </c>
      <c r="C20" s="4" t="s">
        <v>6</v>
      </c>
      <c r="D20" s="330">
        <v>9046</v>
      </c>
      <c r="E20" s="330">
        <v>7601.6</v>
      </c>
      <c r="F20" s="47">
        <f t="shared" si="4"/>
        <v>16647.6</v>
      </c>
      <c r="G20" s="330">
        <v>7572.4</v>
      </c>
      <c r="H20" s="330">
        <v>6368</v>
      </c>
      <c r="I20" s="47">
        <f t="shared" si="5"/>
        <v>13940.4</v>
      </c>
    </row>
    <row r="21" spans="1:9" ht="12.75">
      <c r="A21" s="597"/>
      <c r="B21" s="587"/>
      <c r="C21" s="4" t="s">
        <v>7</v>
      </c>
      <c r="D21" s="330">
        <v>65</v>
      </c>
      <c r="E21" s="330">
        <v>192</v>
      </c>
      <c r="F21" s="47">
        <f t="shared" si="4"/>
        <v>257</v>
      </c>
      <c r="G21" s="330">
        <v>53.24</v>
      </c>
      <c r="H21" s="330">
        <v>163</v>
      </c>
      <c r="I21" s="47">
        <f t="shared" si="5"/>
        <v>216.24</v>
      </c>
    </row>
    <row r="22" spans="1:9" ht="12.75">
      <c r="A22" s="597"/>
      <c r="B22" s="588"/>
      <c r="C22" s="4" t="s">
        <v>8</v>
      </c>
      <c r="D22" s="330">
        <v>53</v>
      </c>
      <c r="E22" s="330">
        <v>2026</v>
      </c>
      <c r="F22" s="47">
        <f t="shared" si="4"/>
        <v>2079</v>
      </c>
      <c r="G22" s="330">
        <v>45.16</v>
      </c>
      <c r="H22" s="330">
        <v>1743</v>
      </c>
      <c r="I22" s="47">
        <f t="shared" si="5"/>
        <v>1788.16</v>
      </c>
    </row>
    <row r="23" spans="1:9" ht="12.75">
      <c r="A23" s="597"/>
      <c r="B23" s="586" t="s">
        <v>26</v>
      </c>
      <c r="C23" s="4" t="s">
        <v>6</v>
      </c>
      <c r="D23" s="330">
        <v>13</v>
      </c>
      <c r="E23" s="330">
        <v>2427</v>
      </c>
      <c r="F23" s="47">
        <f t="shared" si="4"/>
        <v>2440</v>
      </c>
      <c r="G23" s="330">
        <v>10.92</v>
      </c>
      <c r="H23" s="330">
        <v>2049</v>
      </c>
      <c r="I23" s="47">
        <f t="shared" si="5"/>
        <v>2059.92</v>
      </c>
    </row>
    <row r="24" spans="1:9" ht="12.75">
      <c r="A24" s="597"/>
      <c r="B24" s="587"/>
      <c r="C24" s="4" t="s">
        <v>7</v>
      </c>
      <c r="D24" s="330">
        <v>9</v>
      </c>
      <c r="E24" s="330">
        <v>0</v>
      </c>
      <c r="F24" s="47">
        <f t="shared" si="4"/>
        <v>9</v>
      </c>
      <c r="G24" s="330">
        <v>7.56</v>
      </c>
      <c r="H24" s="330">
        <v>0</v>
      </c>
      <c r="I24" s="47">
        <f t="shared" si="5"/>
        <v>7.56</v>
      </c>
    </row>
    <row r="25" spans="1:9" ht="12.75">
      <c r="A25" s="597"/>
      <c r="B25" s="588"/>
      <c r="C25" s="4" t="s">
        <v>8</v>
      </c>
      <c r="D25" s="330">
        <v>13</v>
      </c>
      <c r="E25" s="330">
        <v>497</v>
      </c>
      <c r="F25" s="47">
        <f t="shared" si="4"/>
        <v>510</v>
      </c>
      <c r="G25" s="330">
        <v>10.92</v>
      </c>
      <c r="H25" s="330">
        <v>417</v>
      </c>
      <c r="I25" s="47">
        <f t="shared" si="5"/>
        <v>427.92</v>
      </c>
    </row>
    <row r="26" spans="1:9" ht="12.75">
      <c r="A26" s="597"/>
      <c r="B26" s="586" t="s">
        <v>27</v>
      </c>
      <c r="C26" s="4" t="s">
        <v>6</v>
      </c>
      <c r="D26" s="330">
        <v>71</v>
      </c>
      <c r="E26" s="330">
        <v>799</v>
      </c>
      <c r="F26" s="47">
        <f t="shared" si="4"/>
        <v>870</v>
      </c>
      <c r="G26" s="330">
        <v>59.64</v>
      </c>
      <c r="H26" s="330">
        <v>681</v>
      </c>
      <c r="I26" s="47">
        <f t="shared" si="5"/>
        <v>740.64</v>
      </c>
    </row>
    <row r="27" spans="1:9" ht="12.75">
      <c r="A27" s="597"/>
      <c r="B27" s="587"/>
      <c r="C27" s="4" t="s">
        <v>7</v>
      </c>
      <c r="D27" s="330">
        <v>7</v>
      </c>
      <c r="E27" s="330">
        <v>20</v>
      </c>
      <c r="F27" s="47">
        <f t="shared" si="4"/>
        <v>27</v>
      </c>
      <c r="G27" s="330">
        <v>5.88</v>
      </c>
      <c r="H27" s="330">
        <v>16.599999999999998</v>
      </c>
      <c r="I27" s="47">
        <f t="shared" si="5"/>
        <v>22.479999999999997</v>
      </c>
    </row>
    <row r="28" spans="1:9" ht="12.75">
      <c r="A28" s="597"/>
      <c r="B28" s="588"/>
      <c r="C28" s="4" t="s">
        <v>8</v>
      </c>
      <c r="D28" s="330">
        <v>24</v>
      </c>
      <c r="E28" s="330">
        <v>1179</v>
      </c>
      <c r="F28" s="47">
        <f t="shared" si="4"/>
        <v>1203</v>
      </c>
      <c r="G28" s="330">
        <v>20.16</v>
      </c>
      <c r="H28" s="330">
        <v>990</v>
      </c>
      <c r="I28" s="47">
        <f t="shared" si="5"/>
        <v>1010.16</v>
      </c>
    </row>
    <row r="29" spans="1:9" ht="12.75">
      <c r="A29" s="597"/>
      <c r="B29" s="581" t="s">
        <v>28</v>
      </c>
      <c r="C29" s="4" t="s">
        <v>6</v>
      </c>
      <c r="D29" s="330">
        <v>6</v>
      </c>
      <c r="E29" s="330">
        <v>6185</v>
      </c>
      <c r="F29" s="47">
        <f t="shared" si="4"/>
        <v>6191</v>
      </c>
      <c r="G29" s="330">
        <v>5.04</v>
      </c>
      <c r="H29" s="330">
        <v>5314</v>
      </c>
      <c r="I29" s="47">
        <f t="shared" si="5"/>
        <v>5319.04</v>
      </c>
    </row>
    <row r="30" spans="1:9" ht="12.75">
      <c r="A30" s="597"/>
      <c r="B30" s="582"/>
      <c r="C30" s="4" t="s">
        <v>7</v>
      </c>
      <c r="D30" s="330">
        <v>15</v>
      </c>
      <c r="E30" s="330">
        <v>17</v>
      </c>
      <c r="F30" s="47">
        <f t="shared" si="4"/>
        <v>32</v>
      </c>
      <c r="G30" s="330">
        <v>12.6</v>
      </c>
      <c r="H30" s="330">
        <v>14.11</v>
      </c>
      <c r="I30" s="47">
        <f t="shared" si="5"/>
        <v>26.71</v>
      </c>
    </row>
    <row r="31" spans="1:9" ht="12.75">
      <c r="A31" s="597"/>
      <c r="B31" s="583"/>
      <c r="C31" s="4" t="s">
        <v>8</v>
      </c>
      <c r="D31" s="330">
        <v>0</v>
      </c>
      <c r="E31" s="330">
        <v>1018</v>
      </c>
      <c r="F31" s="47">
        <f t="shared" si="4"/>
        <v>1018</v>
      </c>
      <c r="G31" s="330">
        <v>0</v>
      </c>
      <c r="H31" s="330">
        <v>855</v>
      </c>
      <c r="I31" s="47">
        <f t="shared" si="5"/>
        <v>855</v>
      </c>
    </row>
    <row r="32" spans="1:9" ht="12.75">
      <c r="A32" s="597"/>
      <c r="B32" s="581" t="s">
        <v>29</v>
      </c>
      <c r="C32" s="4" t="s">
        <v>6</v>
      </c>
      <c r="D32" s="330">
        <v>1181</v>
      </c>
      <c r="E32" s="330">
        <v>6525</v>
      </c>
      <c r="F32" s="47">
        <f t="shared" si="4"/>
        <v>7706</v>
      </c>
      <c r="G32" s="330">
        <v>979.24</v>
      </c>
      <c r="H32" s="330">
        <v>5664</v>
      </c>
      <c r="I32" s="47">
        <f t="shared" si="5"/>
        <v>6643.24</v>
      </c>
    </row>
    <row r="33" spans="1:9" ht="12.75">
      <c r="A33" s="597"/>
      <c r="B33" s="582"/>
      <c r="C33" s="4" t="s">
        <v>7</v>
      </c>
      <c r="D33" s="330">
        <v>9</v>
      </c>
      <c r="E33" s="330">
        <v>62</v>
      </c>
      <c r="F33" s="47">
        <f t="shared" si="4"/>
        <v>71</v>
      </c>
      <c r="G33" s="330">
        <v>7.56</v>
      </c>
      <c r="H33" s="330">
        <v>52</v>
      </c>
      <c r="I33" s="47">
        <f t="shared" si="5"/>
        <v>59.56</v>
      </c>
    </row>
    <row r="34" spans="1:9" ht="12.75">
      <c r="A34" s="597"/>
      <c r="B34" s="583"/>
      <c r="C34" s="4" t="s">
        <v>8</v>
      </c>
      <c r="D34" s="330">
        <v>53</v>
      </c>
      <c r="E34" s="330">
        <v>978</v>
      </c>
      <c r="F34" s="47">
        <f t="shared" si="4"/>
        <v>1031</v>
      </c>
      <c r="G34" s="330">
        <v>44.52</v>
      </c>
      <c r="H34" s="330">
        <v>825</v>
      </c>
      <c r="I34" s="47">
        <f t="shared" si="5"/>
        <v>869.52</v>
      </c>
    </row>
    <row r="35" spans="1:9" ht="12.75">
      <c r="A35" s="597"/>
      <c r="B35" s="586" t="s">
        <v>30</v>
      </c>
      <c r="C35" s="4" t="s">
        <v>6</v>
      </c>
      <c r="D35" s="330">
        <v>23</v>
      </c>
      <c r="E35" s="330">
        <v>201</v>
      </c>
      <c r="F35" s="47">
        <f t="shared" si="4"/>
        <v>224</v>
      </c>
      <c r="G35" s="330">
        <v>19.32</v>
      </c>
      <c r="H35" s="330">
        <v>178</v>
      </c>
      <c r="I35" s="47">
        <f t="shared" si="5"/>
        <v>197.32</v>
      </c>
    </row>
    <row r="36" spans="1:9" ht="12.75">
      <c r="A36" s="597"/>
      <c r="B36" s="587"/>
      <c r="C36" s="4" t="s">
        <v>7</v>
      </c>
      <c r="D36" s="330">
        <v>3</v>
      </c>
      <c r="E36" s="330">
        <v>0</v>
      </c>
      <c r="F36" s="47">
        <f t="shared" si="4"/>
        <v>3</v>
      </c>
      <c r="G36" s="330">
        <v>2.52</v>
      </c>
      <c r="H36" s="330">
        <v>0</v>
      </c>
      <c r="I36" s="47">
        <f t="shared" si="5"/>
        <v>2.52</v>
      </c>
    </row>
    <row r="37" spans="1:9" ht="12.75">
      <c r="A37" s="597"/>
      <c r="B37" s="588"/>
      <c r="C37" s="4" t="s">
        <v>8</v>
      </c>
      <c r="D37" s="330">
        <v>23</v>
      </c>
      <c r="E37" s="330">
        <v>1478</v>
      </c>
      <c r="F37" s="47">
        <f t="shared" si="4"/>
        <v>1501</v>
      </c>
      <c r="G37" s="330">
        <v>19.32</v>
      </c>
      <c r="H37" s="330">
        <v>1242</v>
      </c>
      <c r="I37" s="47">
        <f t="shared" si="5"/>
        <v>1261.32</v>
      </c>
    </row>
    <row r="38" spans="1:9" ht="12.75">
      <c r="A38" s="597"/>
      <c r="B38" s="586" t="s">
        <v>379</v>
      </c>
      <c r="C38" s="4" t="s">
        <v>6</v>
      </c>
      <c r="D38" s="330">
        <v>3562</v>
      </c>
      <c r="E38" s="330">
        <v>6417</v>
      </c>
      <c r="F38" s="47">
        <f t="shared" si="4"/>
        <v>9979</v>
      </c>
      <c r="G38" s="330">
        <v>3048</v>
      </c>
      <c r="H38" s="330">
        <v>5410</v>
      </c>
      <c r="I38" s="47">
        <f t="shared" si="5"/>
        <v>8458</v>
      </c>
    </row>
    <row r="39" spans="1:9" ht="12.75">
      <c r="A39" s="597"/>
      <c r="B39" s="587"/>
      <c r="C39" s="4" t="s">
        <v>7</v>
      </c>
      <c r="D39" s="330">
        <v>110</v>
      </c>
      <c r="E39" s="330">
        <v>30</v>
      </c>
      <c r="F39" s="47">
        <f t="shared" si="4"/>
        <v>140</v>
      </c>
      <c r="G39" s="330">
        <v>91</v>
      </c>
      <c r="H39" s="330">
        <v>25</v>
      </c>
      <c r="I39" s="47">
        <f t="shared" si="5"/>
        <v>116</v>
      </c>
    </row>
    <row r="40" spans="1:9" ht="12.75">
      <c r="A40" s="598"/>
      <c r="B40" s="588"/>
      <c r="C40" s="4" t="s">
        <v>8</v>
      </c>
      <c r="D40" s="330">
        <v>0</v>
      </c>
      <c r="E40" s="330">
        <v>50</v>
      </c>
      <c r="F40" s="47">
        <f t="shared" si="4"/>
        <v>50</v>
      </c>
      <c r="G40" s="330">
        <v>0</v>
      </c>
      <c r="H40" s="330">
        <v>42</v>
      </c>
      <c r="I40" s="47">
        <f t="shared" si="5"/>
        <v>42</v>
      </c>
    </row>
    <row r="41" spans="1:9" ht="12.75">
      <c r="A41" s="593" t="s">
        <v>295</v>
      </c>
      <c r="B41" s="594"/>
      <c r="C41" s="595"/>
      <c r="D41" s="344">
        <f aca="true" t="shared" si="6" ref="D41:I41">SUM(D17:D40)</f>
        <v>18109</v>
      </c>
      <c r="E41" s="344">
        <f t="shared" si="6"/>
        <v>53605.6</v>
      </c>
      <c r="F41" s="344">
        <f t="shared" si="6"/>
        <v>71714.6</v>
      </c>
      <c r="G41" s="344">
        <f t="shared" si="6"/>
        <v>15245.399999999998</v>
      </c>
      <c r="H41" s="344">
        <f t="shared" si="6"/>
        <v>45311.71</v>
      </c>
      <c r="I41" s="344">
        <f t="shared" si="6"/>
        <v>60557.10999999999</v>
      </c>
    </row>
    <row r="42" spans="1:9" ht="12.75">
      <c r="A42" s="589" t="s">
        <v>17</v>
      </c>
      <c r="B42" s="586" t="s">
        <v>31</v>
      </c>
      <c r="C42" s="4" t="s">
        <v>6</v>
      </c>
      <c r="D42" s="50">
        <v>200</v>
      </c>
      <c r="E42" s="50">
        <v>20486</v>
      </c>
      <c r="F42" s="85">
        <f>SUM(D42:E42)</f>
        <v>20686</v>
      </c>
      <c r="G42" s="50">
        <v>164.3</v>
      </c>
      <c r="H42" s="50">
        <v>16823.2</v>
      </c>
      <c r="I42" s="85">
        <f aca="true" t="shared" si="7" ref="I42:I53">G42+H42</f>
        <v>16987.5</v>
      </c>
    </row>
    <row r="43" spans="1:9" ht="12.75">
      <c r="A43" s="590"/>
      <c r="B43" s="587"/>
      <c r="C43" s="4" t="s">
        <v>7</v>
      </c>
      <c r="D43" s="50">
        <v>37</v>
      </c>
      <c r="E43" s="50">
        <v>20</v>
      </c>
      <c r="F43" s="85">
        <f aca="true" t="shared" si="8" ref="F43:F53">SUM(D43:E43)</f>
        <v>57</v>
      </c>
      <c r="G43" s="50">
        <v>30</v>
      </c>
      <c r="H43" s="50">
        <v>16</v>
      </c>
      <c r="I43" s="85">
        <f t="shared" si="7"/>
        <v>46</v>
      </c>
    </row>
    <row r="44" spans="1:9" ht="12.75">
      <c r="A44" s="590"/>
      <c r="B44" s="588"/>
      <c r="C44" s="4" t="s">
        <v>8</v>
      </c>
      <c r="D44" s="50">
        <v>0</v>
      </c>
      <c r="E44" s="50">
        <v>113</v>
      </c>
      <c r="F44" s="85">
        <f t="shared" si="8"/>
        <v>113</v>
      </c>
      <c r="G44" s="50">
        <v>0</v>
      </c>
      <c r="H44" s="50">
        <v>92.5</v>
      </c>
      <c r="I44" s="85">
        <f t="shared" si="7"/>
        <v>92.5</v>
      </c>
    </row>
    <row r="45" spans="1:9" ht="12.75">
      <c r="A45" s="590"/>
      <c r="B45" s="586" t="s">
        <v>32</v>
      </c>
      <c r="C45" s="4" t="s">
        <v>6</v>
      </c>
      <c r="D45" s="50">
        <v>0</v>
      </c>
      <c r="E45" s="50">
        <v>300</v>
      </c>
      <c r="F45" s="85">
        <f t="shared" si="8"/>
        <v>300</v>
      </c>
      <c r="G45" s="50">
        <v>0</v>
      </c>
      <c r="H45" s="50">
        <v>246</v>
      </c>
      <c r="I45" s="85">
        <f t="shared" si="7"/>
        <v>246</v>
      </c>
    </row>
    <row r="46" spans="1:9" ht="12.75">
      <c r="A46" s="590"/>
      <c r="B46" s="587"/>
      <c r="C46" s="4" t="s">
        <v>7</v>
      </c>
      <c r="D46" s="50">
        <v>90</v>
      </c>
      <c r="E46" s="50">
        <v>0</v>
      </c>
      <c r="F46" s="85">
        <f t="shared" si="8"/>
        <v>90</v>
      </c>
      <c r="G46" s="50">
        <v>74</v>
      </c>
      <c r="H46" s="50">
        <v>0</v>
      </c>
      <c r="I46" s="85">
        <f t="shared" si="7"/>
        <v>74</v>
      </c>
    </row>
    <row r="47" spans="1:9" ht="12.75">
      <c r="A47" s="590"/>
      <c r="B47" s="588"/>
      <c r="C47" s="4" t="s">
        <v>8</v>
      </c>
      <c r="D47" s="50">
        <v>0</v>
      </c>
      <c r="E47" s="50">
        <v>0</v>
      </c>
      <c r="F47" s="85">
        <f t="shared" si="8"/>
        <v>0</v>
      </c>
      <c r="G47" s="50">
        <v>0</v>
      </c>
      <c r="H47" s="50">
        <v>0</v>
      </c>
      <c r="I47" s="85">
        <f t="shared" si="7"/>
        <v>0</v>
      </c>
    </row>
    <row r="48" spans="1:9" ht="12.75">
      <c r="A48" s="590"/>
      <c r="B48" s="586" t="s">
        <v>33</v>
      </c>
      <c r="C48" s="4" t="s">
        <v>6</v>
      </c>
      <c r="D48" s="50">
        <v>0</v>
      </c>
      <c r="E48" s="50">
        <v>14791.5</v>
      </c>
      <c r="F48" s="85">
        <f t="shared" si="8"/>
        <v>14791.5</v>
      </c>
      <c r="G48" s="50">
        <v>0</v>
      </c>
      <c r="H48" s="50">
        <v>12147</v>
      </c>
      <c r="I48" s="85">
        <f t="shared" si="7"/>
        <v>12147</v>
      </c>
    </row>
    <row r="49" spans="1:9" ht="12.75">
      <c r="A49" s="590"/>
      <c r="B49" s="587"/>
      <c r="C49" s="4" t="s">
        <v>7</v>
      </c>
      <c r="D49" s="50">
        <v>140</v>
      </c>
      <c r="E49" s="50">
        <v>286</v>
      </c>
      <c r="F49" s="85">
        <f t="shared" si="8"/>
        <v>426</v>
      </c>
      <c r="G49" s="50">
        <v>115</v>
      </c>
      <c r="H49" s="50">
        <v>235</v>
      </c>
      <c r="I49" s="85">
        <f t="shared" si="7"/>
        <v>350</v>
      </c>
    </row>
    <row r="50" spans="1:9" ht="12.75">
      <c r="A50" s="590"/>
      <c r="B50" s="588"/>
      <c r="C50" s="4" t="s">
        <v>8</v>
      </c>
      <c r="D50" s="50">
        <v>0</v>
      </c>
      <c r="E50" s="50">
        <v>4847.5</v>
      </c>
      <c r="F50" s="85">
        <f t="shared" si="8"/>
        <v>4847.5</v>
      </c>
      <c r="G50" s="50">
        <v>0</v>
      </c>
      <c r="H50" s="50">
        <v>3981</v>
      </c>
      <c r="I50" s="85">
        <f t="shared" si="7"/>
        <v>3981</v>
      </c>
    </row>
    <row r="51" spans="1:9" ht="12.75">
      <c r="A51" s="590"/>
      <c r="B51" s="586" t="s">
        <v>34</v>
      </c>
      <c r="C51" s="4" t="s">
        <v>6</v>
      </c>
      <c r="D51" s="50">
        <v>0</v>
      </c>
      <c r="E51" s="50">
        <v>250</v>
      </c>
      <c r="F51" s="85">
        <f t="shared" si="8"/>
        <v>250</v>
      </c>
      <c r="G51" s="50">
        <v>0</v>
      </c>
      <c r="H51" s="50">
        <v>205</v>
      </c>
      <c r="I51" s="85">
        <f t="shared" si="7"/>
        <v>205</v>
      </c>
    </row>
    <row r="52" spans="1:9" ht="12.75">
      <c r="A52" s="590"/>
      <c r="B52" s="587"/>
      <c r="C52" s="4" t="s">
        <v>7</v>
      </c>
      <c r="D52" s="50">
        <v>57</v>
      </c>
      <c r="E52" s="50">
        <v>0</v>
      </c>
      <c r="F52" s="85">
        <f t="shared" si="8"/>
        <v>57</v>
      </c>
      <c r="G52" s="50">
        <v>47.5</v>
      </c>
      <c r="H52" s="50">
        <v>0</v>
      </c>
      <c r="I52" s="85">
        <f t="shared" si="7"/>
        <v>47.5</v>
      </c>
    </row>
    <row r="53" spans="1:9" ht="12.75">
      <c r="A53" s="591"/>
      <c r="B53" s="588"/>
      <c r="C53" s="4" t="s">
        <v>8</v>
      </c>
      <c r="D53" s="50">
        <v>0</v>
      </c>
      <c r="E53" s="50">
        <v>2557</v>
      </c>
      <c r="F53" s="85">
        <f t="shared" si="8"/>
        <v>2557</v>
      </c>
      <c r="G53" s="50">
        <v>0</v>
      </c>
      <c r="H53" s="50">
        <v>2100</v>
      </c>
      <c r="I53" s="85">
        <f t="shared" si="7"/>
        <v>2100</v>
      </c>
    </row>
    <row r="54" spans="1:9" ht="12.75">
      <c r="A54" s="593" t="s">
        <v>295</v>
      </c>
      <c r="B54" s="594"/>
      <c r="C54" s="595"/>
      <c r="D54" s="344">
        <f>SUM(D42:D53)</f>
        <v>524</v>
      </c>
      <c r="E54" s="344">
        <f>SUM(E42:E53)</f>
        <v>43651</v>
      </c>
      <c r="F54" s="494">
        <f>SUM(F42:F53)</f>
        <v>44175</v>
      </c>
      <c r="G54" s="344">
        <f>SUM(G42:G53)</f>
        <v>430.8</v>
      </c>
      <c r="H54" s="344">
        <f>SUM(H42:H53)</f>
        <v>35845.7</v>
      </c>
      <c r="I54" s="494">
        <f>G54+H54</f>
        <v>36276.5</v>
      </c>
    </row>
    <row r="55" spans="1:9" ht="12.75">
      <c r="A55" s="589" t="s">
        <v>18</v>
      </c>
      <c r="B55" s="586" t="s">
        <v>35</v>
      </c>
      <c r="C55" s="4" t="s">
        <v>6</v>
      </c>
      <c r="D55" s="47">
        <v>1007</v>
      </c>
      <c r="E55" s="47">
        <v>3914</v>
      </c>
      <c r="F55" s="47">
        <f aca="true" t="shared" si="9" ref="F55:F60">D55+E55</f>
        <v>4921</v>
      </c>
      <c r="G55" s="47">
        <v>850</v>
      </c>
      <c r="H55" s="47">
        <v>3240</v>
      </c>
      <c r="I55" s="47">
        <f aca="true" t="shared" si="10" ref="I55:I60">G55+H55</f>
        <v>4090</v>
      </c>
    </row>
    <row r="56" spans="1:9" ht="12.75">
      <c r="A56" s="590"/>
      <c r="B56" s="587"/>
      <c r="C56" s="4" t="s">
        <v>7</v>
      </c>
      <c r="D56" s="47">
        <v>0</v>
      </c>
      <c r="E56" s="47">
        <v>0</v>
      </c>
      <c r="F56" s="47">
        <f t="shared" si="9"/>
        <v>0</v>
      </c>
      <c r="G56" s="47">
        <v>0</v>
      </c>
      <c r="H56" s="47">
        <v>0</v>
      </c>
      <c r="I56" s="47">
        <f t="shared" si="10"/>
        <v>0</v>
      </c>
    </row>
    <row r="57" spans="1:9" ht="12.75">
      <c r="A57" s="590"/>
      <c r="B57" s="588"/>
      <c r="C57" s="4" t="s">
        <v>8</v>
      </c>
      <c r="D57" s="47">
        <v>0</v>
      </c>
      <c r="E57" s="47">
        <v>0</v>
      </c>
      <c r="F57" s="47">
        <f t="shared" si="9"/>
        <v>0</v>
      </c>
      <c r="G57" s="47">
        <v>0</v>
      </c>
      <c r="H57" s="47">
        <v>0</v>
      </c>
      <c r="I57" s="47">
        <f t="shared" si="10"/>
        <v>0</v>
      </c>
    </row>
    <row r="58" spans="1:9" ht="12.75">
      <c r="A58" s="590"/>
      <c r="B58" s="586" t="s">
        <v>36</v>
      </c>
      <c r="C58" s="4" t="s">
        <v>6</v>
      </c>
      <c r="D58" s="47">
        <v>0</v>
      </c>
      <c r="E58" s="47">
        <v>13284</v>
      </c>
      <c r="F58" s="47">
        <f t="shared" si="9"/>
        <v>13284</v>
      </c>
      <c r="G58" s="47">
        <v>0</v>
      </c>
      <c r="H58" s="47">
        <v>10948</v>
      </c>
      <c r="I58" s="47">
        <f t="shared" si="10"/>
        <v>10948</v>
      </c>
    </row>
    <row r="59" spans="1:9" ht="12.75">
      <c r="A59" s="590"/>
      <c r="B59" s="587"/>
      <c r="C59" s="4" t="s">
        <v>7</v>
      </c>
      <c r="D59" s="47">
        <v>0</v>
      </c>
      <c r="E59" s="47">
        <v>0</v>
      </c>
      <c r="F59" s="47">
        <f t="shared" si="9"/>
        <v>0</v>
      </c>
      <c r="G59" s="47">
        <v>0</v>
      </c>
      <c r="H59" s="47">
        <v>0</v>
      </c>
      <c r="I59" s="47">
        <f t="shared" si="10"/>
        <v>0</v>
      </c>
    </row>
    <row r="60" spans="1:9" ht="12.75">
      <c r="A60" s="591"/>
      <c r="B60" s="588"/>
      <c r="C60" s="4" t="s">
        <v>8</v>
      </c>
      <c r="D60" s="47">
        <v>0</v>
      </c>
      <c r="E60" s="47">
        <v>2000</v>
      </c>
      <c r="F60" s="47">
        <f t="shared" si="9"/>
        <v>2000</v>
      </c>
      <c r="G60" s="47">
        <v>0</v>
      </c>
      <c r="H60" s="47">
        <v>1630</v>
      </c>
      <c r="I60" s="47">
        <f t="shared" si="10"/>
        <v>1630</v>
      </c>
    </row>
    <row r="61" spans="1:9" ht="12.75">
      <c r="A61" s="593" t="s">
        <v>295</v>
      </c>
      <c r="B61" s="594"/>
      <c r="C61" s="595"/>
      <c r="D61" s="344">
        <f aca="true" t="shared" si="11" ref="D61:I61">SUM(D55:D60)</f>
        <v>1007</v>
      </c>
      <c r="E61" s="344">
        <f t="shared" si="11"/>
        <v>19198</v>
      </c>
      <c r="F61" s="344">
        <f t="shared" si="11"/>
        <v>20205</v>
      </c>
      <c r="G61" s="344">
        <f t="shared" si="11"/>
        <v>850</v>
      </c>
      <c r="H61" s="344">
        <f t="shared" si="11"/>
        <v>15818</v>
      </c>
      <c r="I61" s="344">
        <f t="shared" si="11"/>
        <v>16668</v>
      </c>
    </row>
    <row r="62" spans="1:9" ht="12.75">
      <c r="A62" s="592" t="s">
        <v>19</v>
      </c>
      <c r="B62" s="592"/>
      <c r="C62" s="5" t="s">
        <v>6</v>
      </c>
      <c r="D62" s="188">
        <f aca="true" t="shared" si="12" ref="D62:I64">D7+D10+D13+D17+D20+D23+D26+D29+D32+D35+D38+D42+D45+D48+D51+D55+D58</f>
        <v>52116</v>
      </c>
      <c r="E62" s="188">
        <f t="shared" si="12"/>
        <v>156065.1</v>
      </c>
      <c r="F62" s="188">
        <f t="shared" si="12"/>
        <v>208181.1</v>
      </c>
      <c r="G62" s="188">
        <f t="shared" si="12"/>
        <v>43995.8236</v>
      </c>
      <c r="H62" s="188">
        <f t="shared" si="12"/>
        <v>133322.9833</v>
      </c>
      <c r="I62" s="188">
        <f t="shared" si="12"/>
        <v>177318.8069</v>
      </c>
    </row>
    <row r="63" spans="1:9" ht="12.75">
      <c r="A63" s="592"/>
      <c r="B63" s="592"/>
      <c r="C63" s="5" t="s">
        <v>7</v>
      </c>
      <c r="D63" s="188">
        <f t="shared" si="12"/>
        <v>1659</v>
      </c>
      <c r="E63" s="188">
        <f t="shared" si="12"/>
        <v>981</v>
      </c>
      <c r="F63" s="188">
        <f t="shared" si="12"/>
        <v>2640</v>
      </c>
      <c r="G63" s="188">
        <f t="shared" si="12"/>
        <v>1388.3618</v>
      </c>
      <c r="H63" s="188">
        <f t="shared" si="12"/>
        <v>827.0572</v>
      </c>
      <c r="I63" s="188">
        <f t="shared" si="12"/>
        <v>2215.419</v>
      </c>
    </row>
    <row r="64" spans="1:9" ht="12.75">
      <c r="A64" s="592"/>
      <c r="B64" s="592"/>
      <c r="C64" s="5" t="s">
        <v>8</v>
      </c>
      <c r="D64" s="188">
        <f t="shared" si="12"/>
        <v>166</v>
      </c>
      <c r="E64" s="188">
        <f t="shared" si="12"/>
        <v>21634.5</v>
      </c>
      <c r="F64" s="188">
        <f t="shared" si="12"/>
        <v>21800.5</v>
      </c>
      <c r="G64" s="188">
        <f t="shared" si="12"/>
        <v>140.07999999999998</v>
      </c>
      <c r="H64" s="188">
        <f t="shared" si="12"/>
        <v>18161.985</v>
      </c>
      <c r="I64" s="188">
        <f t="shared" si="12"/>
        <v>18302.065</v>
      </c>
    </row>
    <row r="65" spans="1:9" ht="12.75">
      <c r="A65" s="575" t="s">
        <v>9</v>
      </c>
      <c r="B65" s="576"/>
      <c r="C65" s="576"/>
      <c r="D65" s="60">
        <f aca="true" t="shared" si="13" ref="D65:I65">SUM(D62:D64)</f>
        <v>53941</v>
      </c>
      <c r="E65" s="60">
        <f t="shared" si="13"/>
        <v>178680.6</v>
      </c>
      <c r="F65" s="60">
        <f>SUM(F62:F64)</f>
        <v>232621.6</v>
      </c>
      <c r="G65" s="60">
        <f>SUM(G62:G64)</f>
        <v>45524.265400000004</v>
      </c>
      <c r="H65" s="60">
        <f>SUM(H62:H64)</f>
        <v>152312.0255</v>
      </c>
      <c r="I65" s="60">
        <f t="shared" si="13"/>
        <v>197836.2909</v>
      </c>
    </row>
    <row r="69" spans="1:3" ht="12.75">
      <c r="A69" s="554" t="s">
        <v>22</v>
      </c>
      <c r="B69" s="554"/>
      <c r="C69" s="554"/>
    </row>
    <row r="70" spans="1:5" ht="12.75">
      <c r="A70" s="554" t="s">
        <v>23</v>
      </c>
      <c r="B70" s="554"/>
      <c r="C70" s="3"/>
      <c r="E70" s="2" t="s">
        <v>21</v>
      </c>
    </row>
    <row r="71" spans="1:9" ht="12.75">
      <c r="A71" s="538" t="s">
        <v>486</v>
      </c>
      <c r="B71" s="538"/>
      <c r="C71" s="538"/>
      <c r="D71" s="538"/>
      <c r="E71" s="538"/>
      <c r="F71" s="538"/>
      <c r="G71" s="538"/>
      <c r="H71" s="538"/>
      <c r="I71" s="538"/>
    </row>
    <row r="72" ht="12.75">
      <c r="I72" s="28" t="s">
        <v>20</v>
      </c>
    </row>
    <row r="73" spans="1:9" ht="12.75">
      <c r="A73" s="555" t="s">
        <v>14</v>
      </c>
      <c r="B73" s="584" t="s">
        <v>0</v>
      </c>
      <c r="C73" s="555" t="s">
        <v>1</v>
      </c>
      <c r="D73" s="580" t="s">
        <v>57</v>
      </c>
      <c r="E73" s="580"/>
      <c r="F73" s="580"/>
      <c r="G73" s="580" t="s">
        <v>58</v>
      </c>
      <c r="H73" s="580"/>
      <c r="I73" s="580"/>
    </row>
    <row r="74" spans="1:9" ht="12.75">
      <c r="A74" s="557"/>
      <c r="B74" s="585"/>
      <c r="C74" s="557"/>
      <c r="D74" s="239" t="s">
        <v>2</v>
      </c>
      <c r="E74" s="239" t="s">
        <v>3</v>
      </c>
      <c r="F74" s="239" t="s">
        <v>4</v>
      </c>
      <c r="G74" s="239" t="s">
        <v>5</v>
      </c>
      <c r="H74" s="239" t="s">
        <v>3</v>
      </c>
      <c r="I74" s="239" t="s">
        <v>4</v>
      </c>
    </row>
    <row r="75" spans="1:9" ht="12.75">
      <c r="A75" s="589" t="s">
        <v>10</v>
      </c>
      <c r="B75" s="581" t="s">
        <v>11</v>
      </c>
      <c r="C75" s="4" t="s">
        <v>6</v>
      </c>
      <c r="D75" s="85">
        <v>2020</v>
      </c>
      <c r="E75" s="85">
        <v>0</v>
      </c>
      <c r="F75" s="85">
        <f>D75+E75</f>
        <v>2020</v>
      </c>
      <c r="G75" s="85">
        <f>D75*0.8454</f>
        <v>1707.708</v>
      </c>
      <c r="H75" s="85">
        <f>E75*0.889</f>
        <v>0</v>
      </c>
      <c r="I75" s="85">
        <f>G75+H75</f>
        <v>1707.708</v>
      </c>
    </row>
    <row r="76" spans="1:9" ht="12.75">
      <c r="A76" s="590"/>
      <c r="B76" s="582"/>
      <c r="C76" s="4" t="s">
        <v>7</v>
      </c>
      <c r="D76" s="85">
        <v>80</v>
      </c>
      <c r="E76" s="85">
        <v>0</v>
      </c>
      <c r="F76" s="85">
        <f aca="true" t="shared" si="14" ref="F76:F83">D76+E76</f>
        <v>80</v>
      </c>
      <c r="G76" s="85">
        <f aca="true" t="shared" si="15" ref="G76:G83">D76*0.8454</f>
        <v>67.632</v>
      </c>
      <c r="H76" s="85">
        <f aca="true" t="shared" si="16" ref="H76:H83">E76*0.889</f>
        <v>0</v>
      </c>
      <c r="I76" s="85">
        <f aca="true" t="shared" si="17" ref="I76:I83">G76+H76</f>
        <v>67.632</v>
      </c>
    </row>
    <row r="77" spans="1:9" ht="12.75">
      <c r="A77" s="590"/>
      <c r="B77" s="583"/>
      <c r="C77" s="4" t="s">
        <v>8</v>
      </c>
      <c r="D77" s="85">
        <v>0</v>
      </c>
      <c r="E77" s="85">
        <v>0</v>
      </c>
      <c r="F77" s="85">
        <f t="shared" si="14"/>
        <v>0</v>
      </c>
      <c r="G77" s="85">
        <f t="shared" si="15"/>
        <v>0</v>
      </c>
      <c r="H77" s="85">
        <f t="shared" si="16"/>
        <v>0</v>
      </c>
      <c r="I77" s="85">
        <f t="shared" si="17"/>
        <v>0</v>
      </c>
    </row>
    <row r="78" spans="1:9" ht="12.75">
      <c r="A78" s="590"/>
      <c r="B78" s="581" t="s">
        <v>12</v>
      </c>
      <c r="C78" s="4" t="s">
        <v>6</v>
      </c>
      <c r="D78" s="85">
        <v>0</v>
      </c>
      <c r="E78" s="85">
        <v>0</v>
      </c>
      <c r="F78" s="85">
        <f t="shared" si="14"/>
        <v>0</v>
      </c>
      <c r="G78" s="85">
        <f t="shared" si="15"/>
        <v>0</v>
      </c>
      <c r="H78" s="85">
        <f t="shared" si="16"/>
        <v>0</v>
      </c>
      <c r="I78" s="85">
        <f t="shared" si="17"/>
        <v>0</v>
      </c>
    </row>
    <row r="79" spans="1:9" ht="12.75">
      <c r="A79" s="590"/>
      <c r="B79" s="582"/>
      <c r="C79" s="4" t="s">
        <v>7</v>
      </c>
      <c r="D79" s="85">
        <v>0</v>
      </c>
      <c r="E79" s="85">
        <v>0</v>
      </c>
      <c r="F79" s="85">
        <f t="shared" si="14"/>
        <v>0</v>
      </c>
      <c r="G79" s="85">
        <f t="shared" si="15"/>
        <v>0</v>
      </c>
      <c r="H79" s="85">
        <f t="shared" si="16"/>
        <v>0</v>
      </c>
      <c r="I79" s="85">
        <f t="shared" si="17"/>
        <v>0</v>
      </c>
    </row>
    <row r="80" spans="1:9" ht="12.75">
      <c r="A80" s="590"/>
      <c r="B80" s="583"/>
      <c r="C80" s="4" t="s">
        <v>8</v>
      </c>
      <c r="D80" s="85">
        <v>0</v>
      </c>
      <c r="E80" s="85">
        <v>0</v>
      </c>
      <c r="F80" s="85">
        <f t="shared" si="14"/>
        <v>0</v>
      </c>
      <c r="G80" s="85">
        <f t="shared" si="15"/>
        <v>0</v>
      </c>
      <c r="H80" s="85">
        <f t="shared" si="16"/>
        <v>0</v>
      </c>
      <c r="I80" s="85">
        <f t="shared" si="17"/>
        <v>0</v>
      </c>
    </row>
    <row r="81" spans="1:9" ht="12.75">
      <c r="A81" s="590"/>
      <c r="B81" s="581" t="s">
        <v>13</v>
      </c>
      <c r="C81" s="4" t="s">
        <v>6</v>
      </c>
      <c r="D81" s="85">
        <v>0</v>
      </c>
      <c r="E81" s="85">
        <v>1100</v>
      </c>
      <c r="F81" s="85">
        <f t="shared" si="14"/>
        <v>1100</v>
      </c>
      <c r="G81" s="85">
        <f t="shared" si="15"/>
        <v>0</v>
      </c>
      <c r="H81" s="85">
        <f>E81*0.8893</f>
        <v>978.23</v>
      </c>
      <c r="I81" s="85">
        <f t="shared" si="17"/>
        <v>978.23</v>
      </c>
    </row>
    <row r="82" spans="1:9" ht="12.75">
      <c r="A82" s="590"/>
      <c r="B82" s="582"/>
      <c r="C82" s="4" t="s">
        <v>7</v>
      </c>
      <c r="D82" s="85">
        <v>0</v>
      </c>
      <c r="E82" s="85">
        <v>0</v>
      </c>
      <c r="F82" s="85">
        <f t="shared" si="14"/>
        <v>0</v>
      </c>
      <c r="G82" s="85">
        <f t="shared" si="15"/>
        <v>0</v>
      </c>
      <c r="H82" s="85">
        <f t="shared" si="16"/>
        <v>0</v>
      </c>
      <c r="I82" s="85">
        <f t="shared" si="17"/>
        <v>0</v>
      </c>
    </row>
    <row r="83" spans="1:9" ht="12.75">
      <c r="A83" s="591"/>
      <c r="B83" s="583"/>
      <c r="C83" s="4" t="s">
        <v>8</v>
      </c>
      <c r="D83" s="85">
        <v>0</v>
      </c>
      <c r="E83" s="85">
        <v>0</v>
      </c>
      <c r="F83" s="85">
        <f t="shared" si="14"/>
        <v>0</v>
      </c>
      <c r="G83" s="85">
        <f t="shared" si="15"/>
        <v>0</v>
      </c>
      <c r="H83" s="85">
        <f t="shared" si="16"/>
        <v>0</v>
      </c>
      <c r="I83" s="85">
        <f t="shared" si="17"/>
        <v>0</v>
      </c>
    </row>
    <row r="84" spans="1:9" ht="12.75">
      <c r="A84" s="593" t="s">
        <v>295</v>
      </c>
      <c r="B84" s="594"/>
      <c r="C84" s="595"/>
      <c r="D84" s="344">
        <f>SUM(D75:D83)</f>
        <v>2100</v>
      </c>
      <c r="E84" s="344">
        <f>SUM(E75:E83)</f>
        <v>1100</v>
      </c>
      <c r="F84" s="344">
        <f>SUM(F75:F83)</f>
        <v>3200</v>
      </c>
      <c r="G84" s="344">
        <f>SUM(G75:G83)</f>
        <v>1775.3400000000001</v>
      </c>
      <c r="H84" s="344">
        <f>SUM(H75:H83)</f>
        <v>978.23</v>
      </c>
      <c r="I84" s="344">
        <f>G84+H84</f>
        <v>2753.57</v>
      </c>
    </row>
    <row r="85" spans="1:9" ht="12.75">
      <c r="A85" s="596" t="s">
        <v>16</v>
      </c>
      <c r="B85" s="586" t="s">
        <v>24</v>
      </c>
      <c r="C85" s="4" t="s">
        <v>6</v>
      </c>
      <c r="D85" s="47">
        <v>0</v>
      </c>
      <c r="E85" s="47">
        <v>0</v>
      </c>
      <c r="F85" s="47">
        <f aca="true" t="shared" si="18" ref="F85:F108">D85+E85</f>
        <v>0</v>
      </c>
      <c r="G85" s="47">
        <v>0</v>
      </c>
      <c r="H85" s="47">
        <v>0</v>
      </c>
      <c r="I85" s="47">
        <f aca="true" t="shared" si="19" ref="I85:I108">G85+H85</f>
        <v>0</v>
      </c>
    </row>
    <row r="86" spans="1:9" ht="12.75">
      <c r="A86" s="597"/>
      <c r="B86" s="587"/>
      <c r="C86" s="4" t="s">
        <v>7</v>
      </c>
      <c r="D86" s="47">
        <v>0</v>
      </c>
      <c r="E86" s="47">
        <v>0</v>
      </c>
      <c r="F86" s="47">
        <f t="shared" si="18"/>
        <v>0</v>
      </c>
      <c r="G86" s="47">
        <v>0</v>
      </c>
      <c r="H86" s="47">
        <v>0</v>
      </c>
      <c r="I86" s="47">
        <f t="shared" si="19"/>
        <v>0</v>
      </c>
    </row>
    <row r="87" spans="1:9" ht="12.75">
      <c r="A87" s="597"/>
      <c r="B87" s="588"/>
      <c r="C87" s="4" t="s">
        <v>8</v>
      </c>
      <c r="D87" s="47">
        <v>0</v>
      </c>
      <c r="E87" s="47">
        <v>0</v>
      </c>
      <c r="F87" s="47">
        <f t="shared" si="18"/>
        <v>0</v>
      </c>
      <c r="G87" s="47">
        <v>0</v>
      </c>
      <c r="H87" s="47">
        <v>0</v>
      </c>
      <c r="I87" s="47">
        <f t="shared" si="19"/>
        <v>0</v>
      </c>
    </row>
    <row r="88" spans="1:9" ht="12.75">
      <c r="A88" s="597"/>
      <c r="B88" s="586" t="s">
        <v>25</v>
      </c>
      <c r="C88" s="4" t="s">
        <v>6</v>
      </c>
      <c r="D88" s="47">
        <v>0</v>
      </c>
      <c r="E88" s="47">
        <v>0</v>
      </c>
      <c r="F88" s="47">
        <f t="shared" si="18"/>
        <v>0</v>
      </c>
      <c r="G88" s="47">
        <v>0</v>
      </c>
      <c r="H88" s="47">
        <v>0</v>
      </c>
      <c r="I88" s="47">
        <f t="shared" si="19"/>
        <v>0</v>
      </c>
    </row>
    <row r="89" spans="1:9" ht="12.75">
      <c r="A89" s="597"/>
      <c r="B89" s="587"/>
      <c r="C89" s="4" t="s">
        <v>7</v>
      </c>
      <c r="D89" s="47">
        <v>0</v>
      </c>
      <c r="E89" s="47">
        <v>0</v>
      </c>
      <c r="F89" s="47">
        <f t="shared" si="18"/>
        <v>0</v>
      </c>
      <c r="G89" s="47">
        <v>0</v>
      </c>
      <c r="H89" s="47">
        <v>0</v>
      </c>
      <c r="I89" s="47">
        <f t="shared" si="19"/>
        <v>0</v>
      </c>
    </row>
    <row r="90" spans="1:9" ht="12.75">
      <c r="A90" s="597"/>
      <c r="B90" s="588"/>
      <c r="C90" s="4" t="s">
        <v>8</v>
      </c>
      <c r="D90" s="47">
        <v>0</v>
      </c>
      <c r="E90" s="47">
        <v>0</v>
      </c>
      <c r="F90" s="47">
        <f t="shared" si="18"/>
        <v>0</v>
      </c>
      <c r="G90" s="47">
        <v>0</v>
      </c>
      <c r="H90" s="47">
        <v>0</v>
      </c>
      <c r="I90" s="47">
        <f t="shared" si="19"/>
        <v>0</v>
      </c>
    </row>
    <row r="91" spans="1:9" ht="12.75">
      <c r="A91" s="597"/>
      <c r="B91" s="586" t="s">
        <v>26</v>
      </c>
      <c r="C91" s="4" t="s">
        <v>6</v>
      </c>
      <c r="D91" s="47">
        <v>0</v>
      </c>
      <c r="E91" s="47">
        <v>0</v>
      </c>
      <c r="F91" s="47">
        <f t="shared" si="18"/>
        <v>0</v>
      </c>
      <c r="G91" s="47">
        <v>0</v>
      </c>
      <c r="H91" s="47">
        <v>0</v>
      </c>
      <c r="I91" s="47">
        <f t="shared" si="19"/>
        <v>0</v>
      </c>
    </row>
    <row r="92" spans="1:9" ht="12.75">
      <c r="A92" s="597"/>
      <c r="B92" s="587"/>
      <c r="C92" s="4" t="s">
        <v>7</v>
      </c>
      <c r="D92" s="47">
        <v>0</v>
      </c>
      <c r="E92" s="47">
        <v>0</v>
      </c>
      <c r="F92" s="47">
        <f t="shared" si="18"/>
        <v>0</v>
      </c>
      <c r="G92" s="47">
        <v>0</v>
      </c>
      <c r="H92" s="47">
        <v>0</v>
      </c>
      <c r="I92" s="47">
        <f t="shared" si="19"/>
        <v>0</v>
      </c>
    </row>
    <row r="93" spans="1:9" ht="12.75">
      <c r="A93" s="597"/>
      <c r="B93" s="588"/>
      <c r="C93" s="4" t="s">
        <v>8</v>
      </c>
      <c r="D93" s="47">
        <v>0</v>
      </c>
      <c r="E93" s="47">
        <v>0</v>
      </c>
      <c r="F93" s="47">
        <f t="shared" si="18"/>
        <v>0</v>
      </c>
      <c r="G93" s="47">
        <v>0</v>
      </c>
      <c r="H93" s="47">
        <v>0</v>
      </c>
      <c r="I93" s="47">
        <f t="shared" si="19"/>
        <v>0</v>
      </c>
    </row>
    <row r="94" spans="1:9" ht="12.75">
      <c r="A94" s="597"/>
      <c r="B94" s="586" t="s">
        <v>27</v>
      </c>
      <c r="C94" s="4" t="s">
        <v>6</v>
      </c>
      <c r="D94" s="47">
        <v>0</v>
      </c>
      <c r="E94" s="47">
        <v>0</v>
      </c>
      <c r="F94" s="47">
        <f t="shared" si="18"/>
        <v>0</v>
      </c>
      <c r="G94" s="47">
        <v>0</v>
      </c>
      <c r="H94" s="47">
        <v>0</v>
      </c>
      <c r="I94" s="47">
        <f t="shared" si="19"/>
        <v>0</v>
      </c>
    </row>
    <row r="95" spans="1:9" ht="12.75">
      <c r="A95" s="597"/>
      <c r="B95" s="587"/>
      <c r="C95" s="4" t="s">
        <v>7</v>
      </c>
      <c r="D95" s="47">
        <v>0</v>
      </c>
      <c r="E95" s="47">
        <v>0</v>
      </c>
      <c r="F95" s="47">
        <f t="shared" si="18"/>
        <v>0</v>
      </c>
      <c r="G95" s="47">
        <v>0</v>
      </c>
      <c r="H95" s="47">
        <v>0</v>
      </c>
      <c r="I95" s="47">
        <f t="shared" si="19"/>
        <v>0</v>
      </c>
    </row>
    <row r="96" spans="1:9" ht="12.75">
      <c r="A96" s="597"/>
      <c r="B96" s="588"/>
      <c r="C96" s="4" t="s">
        <v>8</v>
      </c>
      <c r="D96" s="47">
        <v>0</v>
      </c>
      <c r="E96" s="47">
        <v>0</v>
      </c>
      <c r="F96" s="47">
        <f t="shared" si="18"/>
        <v>0</v>
      </c>
      <c r="G96" s="47">
        <v>0</v>
      </c>
      <c r="H96" s="47">
        <v>0</v>
      </c>
      <c r="I96" s="47">
        <f t="shared" si="19"/>
        <v>0</v>
      </c>
    </row>
    <row r="97" spans="1:9" ht="12.75">
      <c r="A97" s="597"/>
      <c r="B97" s="581" t="s">
        <v>28</v>
      </c>
      <c r="C97" s="4" t="s">
        <v>6</v>
      </c>
      <c r="D97" s="47">
        <v>0</v>
      </c>
      <c r="E97" s="47">
        <v>0</v>
      </c>
      <c r="F97" s="47">
        <f t="shared" si="18"/>
        <v>0</v>
      </c>
      <c r="G97" s="47">
        <v>0</v>
      </c>
      <c r="H97" s="47">
        <v>0</v>
      </c>
      <c r="I97" s="47">
        <f t="shared" si="19"/>
        <v>0</v>
      </c>
    </row>
    <row r="98" spans="1:9" ht="12.75">
      <c r="A98" s="597"/>
      <c r="B98" s="582"/>
      <c r="C98" s="4" t="s">
        <v>7</v>
      </c>
      <c r="D98" s="47">
        <v>0</v>
      </c>
      <c r="E98" s="47">
        <v>0</v>
      </c>
      <c r="F98" s="47">
        <f t="shared" si="18"/>
        <v>0</v>
      </c>
      <c r="G98" s="47">
        <v>0</v>
      </c>
      <c r="H98" s="47">
        <v>0</v>
      </c>
      <c r="I98" s="47">
        <f t="shared" si="19"/>
        <v>0</v>
      </c>
    </row>
    <row r="99" spans="1:9" ht="12.75">
      <c r="A99" s="597"/>
      <c r="B99" s="583"/>
      <c r="C99" s="4" t="s">
        <v>8</v>
      </c>
      <c r="D99" s="47">
        <v>0</v>
      </c>
      <c r="E99" s="47">
        <v>0</v>
      </c>
      <c r="F99" s="47">
        <f t="shared" si="18"/>
        <v>0</v>
      </c>
      <c r="G99" s="47">
        <v>0</v>
      </c>
      <c r="H99" s="47">
        <v>0</v>
      </c>
      <c r="I99" s="47">
        <f t="shared" si="19"/>
        <v>0</v>
      </c>
    </row>
    <row r="100" spans="1:9" ht="12.75">
      <c r="A100" s="597"/>
      <c r="B100" s="581" t="s">
        <v>29</v>
      </c>
      <c r="C100" s="4" t="s">
        <v>6</v>
      </c>
      <c r="D100" s="47">
        <v>0</v>
      </c>
      <c r="E100" s="47">
        <v>0</v>
      </c>
      <c r="F100" s="47">
        <f t="shared" si="18"/>
        <v>0</v>
      </c>
      <c r="G100" s="47">
        <v>0</v>
      </c>
      <c r="H100" s="47">
        <v>0</v>
      </c>
      <c r="I100" s="47">
        <f t="shared" si="19"/>
        <v>0</v>
      </c>
    </row>
    <row r="101" spans="1:9" ht="12.75">
      <c r="A101" s="597"/>
      <c r="B101" s="582"/>
      <c r="C101" s="4" t="s">
        <v>7</v>
      </c>
      <c r="D101" s="47">
        <v>0</v>
      </c>
      <c r="E101" s="47">
        <v>0</v>
      </c>
      <c r="F101" s="47">
        <f t="shared" si="18"/>
        <v>0</v>
      </c>
      <c r="G101" s="47">
        <v>0</v>
      </c>
      <c r="H101" s="47">
        <v>0</v>
      </c>
      <c r="I101" s="47">
        <f t="shared" si="19"/>
        <v>0</v>
      </c>
    </row>
    <row r="102" spans="1:9" ht="12.75">
      <c r="A102" s="597"/>
      <c r="B102" s="583"/>
      <c r="C102" s="4" t="s">
        <v>8</v>
      </c>
      <c r="D102" s="47">
        <v>0</v>
      </c>
      <c r="E102" s="47">
        <v>0</v>
      </c>
      <c r="F102" s="47">
        <f t="shared" si="18"/>
        <v>0</v>
      </c>
      <c r="G102" s="47">
        <v>0</v>
      </c>
      <c r="H102" s="47">
        <v>0</v>
      </c>
      <c r="I102" s="47">
        <f t="shared" si="19"/>
        <v>0</v>
      </c>
    </row>
    <row r="103" spans="1:9" ht="12.75">
      <c r="A103" s="597"/>
      <c r="B103" s="586" t="s">
        <v>30</v>
      </c>
      <c r="C103" s="4" t="s">
        <v>6</v>
      </c>
      <c r="D103" s="47">
        <v>0</v>
      </c>
      <c r="E103" s="47">
        <v>0</v>
      </c>
      <c r="F103" s="47">
        <f t="shared" si="18"/>
        <v>0</v>
      </c>
      <c r="G103" s="47">
        <v>0</v>
      </c>
      <c r="H103" s="47">
        <v>0</v>
      </c>
      <c r="I103" s="47">
        <f t="shared" si="19"/>
        <v>0</v>
      </c>
    </row>
    <row r="104" spans="1:9" ht="12.75">
      <c r="A104" s="597"/>
      <c r="B104" s="587"/>
      <c r="C104" s="4" t="s">
        <v>7</v>
      </c>
      <c r="D104" s="47">
        <v>0</v>
      </c>
      <c r="E104" s="47">
        <v>0</v>
      </c>
      <c r="F104" s="47">
        <f t="shared" si="18"/>
        <v>0</v>
      </c>
      <c r="G104" s="47">
        <v>0</v>
      </c>
      <c r="H104" s="47">
        <v>0</v>
      </c>
      <c r="I104" s="47">
        <f t="shared" si="19"/>
        <v>0</v>
      </c>
    </row>
    <row r="105" spans="1:9" ht="12.75">
      <c r="A105" s="597"/>
      <c r="B105" s="588"/>
      <c r="C105" s="4" t="s">
        <v>8</v>
      </c>
      <c r="D105" s="47">
        <v>0</v>
      </c>
      <c r="E105" s="47">
        <v>0</v>
      </c>
      <c r="F105" s="47">
        <f t="shared" si="18"/>
        <v>0</v>
      </c>
      <c r="G105" s="47">
        <v>0</v>
      </c>
      <c r="H105" s="47">
        <v>0</v>
      </c>
      <c r="I105" s="47">
        <f t="shared" si="19"/>
        <v>0</v>
      </c>
    </row>
    <row r="106" spans="1:9" ht="12.75">
      <c r="A106" s="597"/>
      <c r="B106" s="586" t="s">
        <v>379</v>
      </c>
      <c r="C106" s="4" t="s">
        <v>6</v>
      </c>
      <c r="D106" s="47">
        <v>0</v>
      </c>
      <c r="E106" s="47">
        <v>0</v>
      </c>
      <c r="F106" s="47">
        <f t="shared" si="18"/>
        <v>0</v>
      </c>
      <c r="G106" s="47">
        <v>0</v>
      </c>
      <c r="H106" s="47">
        <v>0</v>
      </c>
      <c r="I106" s="47">
        <f t="shared" si="19"/>
        <v>0</v>
      </c>
    </row>
    <row r="107" spans="1:9" ht="12.75">
      <c r="A107" s="597"/>
      <c r="B107" s="587"/>
      <c r="C107" s="4" t="s">
        <v>7</v>
      </c>
      <c r="D107" s="47">
        <v>0</v>
      </c>
      <c r="E107" s="47">
        <v>0</v>
      </c>
      <c r="F107" s="47">
        <f t="shared" si="18"/>
        <v>0</v>
      </c>
      <c r="G107" s="47">
        <v>0</v>
      </c>
      <c r="H107" s="47">
        <v>0</v>
      </c>
      <c r="I107" s="47">
        <f t="shared" si="19"/>
        <v>0</v>
      </c>
    </row>
    <row r="108" spans="1:9" ht="12.75">
      <c r="A108" s="598"/>
      <c r="B108" s="588"/>
      <c r="C108" s="4" t="s">
        <v>8</v>
      </c>
      <c r="D108" s="47">
        <v>0</v>
      </c>
      <c r="E108" s="47">
        <v>0</v>
      </c>
      <c r="F108" s="47">
        <f t="shared" si="18"/>
        <v>0</v>
      </c>
      <c r="G108" s="47">
        <v>0</v>
      </c>
      <c r="H108" s="47">
        <v>0</v>
      </c>
      <c r="I108" s="47">
        <f t="shared" si="19"/>
        <v>0</v>
      </c>
    </row>
    <row r="109" spans="1:9" ht="12.75">
      <c r="A109" s="599" t="s">
        <v>295</v>
      </c>
      <c r="B109" s="600"/>
      <c r="C109" s="601"/>
      <c r="D109" s="59">
        <f aca="true" t="shared" si="20" ref="D109:I109">SUM(D85:D108)</f>
        <v>0</v>
      </c>
      <c r="E109" s="59">
        <f t="shared" si="20"/>
        <v>0</v>
      </c>
      <c r="F109" s="59">
        <f t="shared" si="20"/>
        <v>0</v>
      </c>
      <c r="G109" s="59">
        <f t="shared" si="20"/>
        <v>0</v>
      </c>
      <c r="H109" s="59">
        <f t="shared" si="20"/>
        <v>0</v>
      </c>
      <c r="I109" s="59">
        <f t="shared" si="20"/>
        <v>0</v>
      </c>
    </row>
    <row r="110" spans="1:9" ht="12.75">
      <c r="A110" s="589" t="s">
        <v>17</v>
      </c>
      <c r="B110" s="586" t="s">
        <v>31</v>
      </c>
      <c r="C110" s="4" t="s">
        <v>6</v>
      </c>
      <c r="D110" s="50">
        <v>0</v>
      </c>
      <c r="E110" s="50">
        <v>0</v>
      </c>
      <c r="F110" s="47">
        <v>0</v>
      </c>
      <c r="G110" s="50">
        <v>0</v>
      </c>
      <c r="H110" s="50">
        <v>0</v>
      </c>
      <c r="I110" s="47">
        <f aca="true" t="shared" si="21" ref="I110:I128">G110+H110</f>
        <v>0</v>
      </c>
    </row>
    <row r="111" spans="1:9" ht="12.75">
      <c r="A111" s="590"/>
      <c r="B111" s="587"/>
      <c r="C111" s="4" t="s">
        <v>7</v>
      </c>
      <c r="D111" s="50">
        <v>0</v>
      </c>
      <c r="E111" s="50">
        <v>0</v>
      </c>
      <c r="F111" s="47">
        <f>D111+E111</f>
        <v>0</v>
      </c>
      <c r="G111" s="50">
        <v>0</v>
      </c>
      <c r="H111" s="50">
        <v>0</v>
      </c>
      <c r="I111" s="47">
        <f t="shared" si="21"/>
        <v>0</v>
      </c>
    </row>
    <row r="112" spans="1:9" ht="12.75">
      <c r="A112" s="590"/>
      <c r="B112" s="588"/>
      <c r="C112" s="4" t="s">
        <v>8</v>
      </c>
      <c r="D112" s="50">
        <v>0</v>
      </c>
      <c r="E112" s="50">
        <v>0</v>
      </c>
      <c r="F112" s="47">
        <f>D112+E112</f>
        <v>0</v>
      </c>
      <c r="G112" s="50">
        <v>0</v>
      </c>
      <c r="H112" s="50">
        <v>0</v>
      </c>
      <c r="I112" s="47">
        <f t="shared" si="21"/>
        <v>0</v>
      </c>
    </row>
    <row r="113" spans="1:9" ht="12.75">
      <c r="A113" s="590"/>
      <c r="B113" s="586" t="s">
        <v>32</v>
      </c>
      <c r="C113" s="4" t="s">
        <v>6</v>
      </c>
      <c r="D113" s="50">
        <v>0</v>
      </c>
      <c r="E113" s="50">
        <v>0</v>
      </c>
      <c r="F113" s="47">
        <f>D113+E113</f>
        <v>0</v>
      </c>
      <c r="G113" s="50">
        <v>0</v>
      </c>
      <c r="H113" s="50">
        <v>0</v>
      </c>
      <c r="I113" s="47">
        <f t="shared" si="21"/>
        <v>0</v>
      </c>
    </row>
    <row r="114" spans="1:9" ht="12.75">
      <c r="A114" s="590"/>
      <c r="B114" s="587"/>
      <c r="C114" s="4" t="s">
        <v>7</v>
      </c>
      <c r="D114" s="50">
        <v>0</v>
      </c>
      <c r="E114" s="50">
        <v>0</v>
      </c>
      <c r="F114" s="47">
        <v>0</v>
      </c>
      <c r="G114" s="50">
        <v>0</v>
      </c>
      <c r="H114" s="50">
        <v>0</v>
      </c>
      <c r="I114" s="47">
        <f t="shared" si="21"/>
        <v>0</v>
      </c>
    </row>
    <row r="115" spans="1:9" ht="12.75">
      <c r="A115" s="590"/>
      <c r="B115" s="588"/>
      <c r="C115" s="4" t="s">
        <v>8</v>
      </c>
      <c r="D115" s="50">
        <v>0</v>
      </c>
      <c r="E115" s="50">
        <v>0</v>
      </c>
      <c r="F115" s="47">
        <f aca="true" t="shared" si="22" ref="F115:F121">D115+E115</f>
        <v>0</v>
      </c>
      <c r="G115" s="50">
        <v>0</v>
      </c>
      <c r="H115" s="50">
        <v>0</v>
      </c>
      <c r="I115" s="47">
        <f t="shared" si="21"/>
        <v>0</v>
      </c>
    </row>
    <row r="116" spans="1:9" ht="12.75">
      <c r="A116" s="590"/>
      <c r="B116" s="586" t="s">
        <v>33</v>
      </c>
      <c r="C116" s="4" t="s">
        <v>6</v>
      </c>
      <c r="D116" s="50">
        <v>0</v>
      </c>
      <c r="E116" s="50">
        <v>0</v>
      </c>
      <c r="F116" s="47">
        <f t="shared" si="22"/>
        <v>0</v>
      </c>
      <c r="G116" s="50">
        <v>0</v>
      </c>
      <c r="H116" s="50">
        <v>0</v>
      </c>
      <c r="I116" s="47">
        <f t="shared" si="21"/>
        <v>0</v>
      </c>
    </row>
    <row r="117" spans="1:9" ht="12.75">
      <c r="A117" s="590"/>
      <c r="B117" s="587"/>
      <c r="C117" s="4" t="s">
        <v>7</v>
      </c>
      <c r="D117" s="50">
        <v>0</v>
      </c>
      <c r="E117" s="50">
        <v>0</v>
      </c>
      <c r="F117" s="47">
        <f t="shared" si="22"/>
        <v>0</v>
      </c>
      <c r="G117" s="50">
        <v>0</v>
      </c>
      <c r="H117" s="50">
        <v>0</v>
      </c>
      <c r="I117" s="47">
        <f t="shared" si="21"/>
        <v>0</v>
      </c>
    </row>
    <row r="118" spans="1:9" ht="12.75">
      <c r="A118" s="590"/>
      <c r="B118" s="588"/>
      <c r="C118" s="4" t="s">
        <v>8</v>
      </c>
      <c r="D118" s="50">
        <v>0</v>
      </c>
      <c r="E118" s="50">
        <v>0</v>
      </c>
      <c r="F118" s="47">
        <f t="shared" si="22"/>
        <v>0</v>
      </c>
      <c r="G118" s="50">
        <v>0</v>
      </c>
      <c r="H118" s="50">
        <v>0</v>
      </c>
      <c r="I118" s="47">
        <f t="shared" si="21"/>
        <v>0</v>
      </c>
    </row>
    <row r="119" spans="1:9" ht="12.75">
      <c r="A119" s="590"/>
      <c r="B119" s="586" t="s">
        <v>34</v>
      </c>
      <c r="C119" s="4" t="s">
        <v>6</v>
      </c>
      <c r="D119" s="50">
        <v>0</v>
      </c>
      <c r="E119" s="50">
        <v>0</v>
      </c>
      <c r="F119" s="47">
        <f t="shared" si="22"/>
        <v>0</v>
      </c>
      <c r="G119" s="50">
        <v>0</v>
      </c>
      <c r="H119" s="50">
        <v>0</v>
      </c>
      <c r="I119" s="47">
        <f t="shared" si="21"/>
        <v>0</v>
      </c>
    </row>
    <row r="120" spans="1:9" ht="12.75">
      <c r="A120" s="590"/>
      <c r="B120" s="587"/>
      <c r="C120" s="4" t="s">
        <v>7</v>
      </c>
      <c r="D120" s="50">
        <v>0</v>
      </c>
      <c r="E120" s="50">
        <v>0</v>
      </c>
      <c r="F120" s="47">
        <f t="shared" si="22"/>
        <v>0</v>
      </c>
      <c r="G120" s="50">
        <v>0</v>
      </c>
      <c r="H120" s="50">
        <v>0</v>
      </c>
      <c r="I120" s="47">
        <f t="shared" si="21"/>
        <v>0</v>
      </c>
    </row>
    <row r="121" spans="1:9" ht="12.75">
      <c r="A121" s="591"/>
      <c r="B121" s="588"/>
      <c r="C121" s="4" t="s">
        <v>8</v>
      </c>
      <c r="D121" s="50">
        <v>0</v>
      </c>
      <c r="E121" s="50">
        <v>0</v>
      </c>
      <c r="F121" s="47">
        <f t="shared" si="22"/>
        <v>0</v>
      </c>
      <c r="G121" s="50">
        <v>0</v>
      </c>
      <c r="H121" s="50">
        <v>0</v>
      </c>
      <c r="I121" s="47">
        <f t="shared" si="21"/>
        <v>0</v>
      </c>
    </row>
    <row r="122" spans="1:9" ht="12.75">
      <c r="A122" s="599" t="s">
        <v>295</v>
      </c>
      <c r="B122" s="600"/>
      <c r="C122" s="601"/>
      <c r="D122" s="59">
        <f>SUM(D110:D121)</f>
        <v>0</v>
      </c>
      <c r="E122" s="59">
        <f>SUM(E110:E121)</f>
        <v>0</v>
      </c>
      <c r="F122" s="319">
        <f>SUM(F110:F121)</f>
        <v>0</v>
      </c>
      <c r="G122" s="59">
        <f>SUM(G110:G121)</f>
        <v>0</v>
      </c>
      <c r="H122" s="59">
        <f>SUM(H110:H121)</f>
        <v>0</v>
      </c>
      <c r="I122" s="319">
        <f t="shared" si="21"/>
        <v>0</v>
      </c>
    </row>
    <row r="123" spans="1:9" ht="12.75">
      <c r="A123" s="589" t="s">
        <v>18</v>
      </c>
      <c r="B123" s="586" t="s">
        <v>35</v>
      </c>
      <c r="C123" s="4" t="s">
        <v>6</v>
      </c>
      <c r="D123" s="47">
        <v>0</v>
      </c>
      <c r="E123" s="47">
        <v>0</v>
      </c>
      <c r="F123" s="47">
        <f aca="true" t="shared" si="23" ref="F123:F128">D123+E123</f>
        <v>0</v>
      </c>
      <c r="G123" s="47">
        <v>0</v>
      </c>
      <c r="H123" s="47">
        <v>0</v>
      </c>
      <c r="I123" s="47">
        <f t="shared" si="21"/>
        <v>0</v>
      </c>
    </row>
    <row r="124" spans="1:9" ht="12.75">
      <c r="A124" s="590"/>
      <c r="B124" s="587"/>
      <c r="C124" s="4" t="s">
        <v>7</v>
      </c>
      <c r="D124" s="47">
        <v>0</v>
      </c>
      <c r="E124" s="47">
        <v>0</v>
      </c>
      <c r="F124" s="47">
        <f t="shared" si="23"/>
        <v>0</v>
      </c>
      <c r="G124" s="47">
        <v>0</v>
      </c>
      <c r="H124" s="47">
        <v>0</v>
      </c>
      <c r="I124" s="47">
        <f t="shared" si="21"/>
        <v>0</v>
      </c>
    </row>
    <row r="125" spans="1:9" ht="12.75">
      <c r="A125" s="590"/>
      <c r="B125" s="588"/>
      <c r="C125" s="4" t="s">
        <v>8</v>
      </c>
      <c r="D125" s="47">
        <v>0</v>
      </c>
      <c r="E125" s="47">
        <v>0</v>
      </c>
      <c r="F125" s="47">
        <f t="shared" si="23"/>
        <v>0</v>
      </c>
      <c r="G125" s="47">
        <v>0</v>
      </c>
      <c r="H125" s="47">
        <v>0</v>
      </c>
      <c r="I125" s="47">
        <f t="shared" si="21"/>
        <v>0</v>
      </c>
    </row>
    <row r="126" spans="1:9" ht="12.75">
      <c r="A126" s="590"/>
      <c r="B126" s="586" t="s">
        <v>36</v>
      </c>
      <c r="C126" s="4" t="s">
        <v>6</v>
      </c>
      <c r="D126" s="47">
        <v>0</v>
      </c>
      <c r="E126" s="47">
        <v>0</v>
      </c>
      <c r="F126" s="47">
        <f t="shared" si="23"/>
        <v>0</v>
      </c>
      <c r="G126" s="47">
        <v>0</v>
      </c>
      <c r="H126" s="47">
        <v>0</v>
      </c>
      <c r="I126" s="47">
        <f t="shared" si="21"/>
        <v>0</v>
      </c>
    </row>
    <row r="127" spans="1:9" ht="12.75">
      <c r="A127" s="590"/>
      <c r="B127" s="587"/>
      <c r="C127" s="4" t="s">
        <v>7</v>
      </c>
      <c r="D127" s="47">
        <v>0</v>
      </c>
      <c r="E127" s="47">
        <v>0</v>
      </c>
      <c r="F127" s="47">
        <f t="shared" si="23"/>
        <v>0</v>
      </c>
      <c r="G127" s="47">
        <v>0</v>
      </c>
      <c r="H127" s="47">
        <v>0</v>
      </c>
      <c r="I127" s="47">
        <f t="shared" si="21"/>
        <v>0</v>
      </c>
    </row>
    <row r="128" spans="1:9" ht="12.75">
      <c r="A128" s="591"/>
      <c r="B128" s="588"/>
      <c r="C128" s="4" t="s">
        <v>8</v>
      </c>
      <c r="D128" s="47">
        <v>0</v>
      </c>
      <c r="E128" s="47">
        <v>0</v>
      </c>
      <c r="F128" s="47">
        <f t="shared" si="23"/>
        <v>0</v>
      </c>
      <c r="G128" s="47">
        <v>0</v>
      </c>
      <c r="H128" s="47">
        <v>0</v>
      </c>
      <c r="I128" s="47">
        <f t="shared" si="21"/>
        <v>0</v>
      </c>
    </row>
    <row r="129" spans="1:9" ht="12.75">
      <c r="A129" s="599" t="s">
        <v>295</v>
      </c>
      <c r="B129" s="600"/>
      <c r="C129" s="601"/>
      <c r="D129" s="59">
        <f aca="true" t="shared" si="24" ref="D129:I129">SUM(D123:D128)</f>
        <v>0</v>
      </c>
      <c r="E129" s="59">
        <f t="shared" si="24"/>
        <v>0</v>
      </c>
      <c r="F129" s="59">
        <f t="shared" si="24"/>
        <v>0</v>
      </c>
      <c r="G129" s="59">
        <f t="shared" si="24"/>
        <v>0</v>
      </c>
      <c r="H129" s="59">
        <f t="shared" si="24"/>
        <v>0</v>
      </c>
      <c r="I129" s="59">
        <f t="shared" si="24"/>
        <v>0</v>
      </c>
    </row>
    <row r="130" spans="1:9" ht="12.75">
      <c r="A130" s="592" t="s">
        <v>19</v>
      </c>
      <c r="B130" s="592"/>
      <c r="C130" s="5" t="s">
        <v>6</v>
      </c>
      <c r="D130" s="188">
        <f aca="true" t="shared" si="25" ref="D130:I132">D75+D78+D81+D85+D88+D91+D94+D97+D100+D103+D106+D110+D113+D116+D119+D123+D126</f>
        <v>2020</v>
      </c>
      <c r="E130" s="188">
        <f t="shared" si="25"/>
        <v>1100</v>
      </c>
      <c r="F130" s="188">
        <f t="shared" si="25"/>
        <v>3120</v>
      </c>
      <c r="G130" s="188">
        <f t="shared" si="25"/>
        <v>1707.708</v>
      </c>
      <c r="H130" s="188">
        <f t="shared" si="25"/>
        <v>978.23</v>
      </c>
      <c r="I130" s="188">
        <f t="shared" si="25"/>
        <v>2685.938</v>
      </c>
    </row>
    <row r="131" spans="1:9" ht="12.75">
      <c r="A131" s="592"/>
      <c r="B131" s="592"/>
      <c r="C131" s="5" t="s">
        <v>7</v>
      </c>
      <c r="D131" s="188">
        <f t="shared" si="25"/>
        <v>80</v>
      </c>
      <c r="E131" s="188">
        <f t="shared" si="25"/>
        <v>0</v>
      </c>
      <c r="F131" s="188">
        <f t="shared" si="25"/>
        <v>80</v>
      </c>
      <c r="G131" s="188">
        <f t="shared" si="25"/>
        <v>67.632</v>
      </c>
      <c r="H131" s="188">
        <f t="shared" si="25"/>
        <v>0</v>
      </c>
      <c r="I131" s="188">
        <f t="shared" si="25"/>
        <v>67.632</v>
      </c>
    </row>
    <row r="132" spans="1:9" ht="12.75">
      <c r="A132" s="592"/>
      <c r="B132" s="592"/>
      <c r="C132" s="5" t="s">
        <v>8</v>
      </c>
      <c r="D132" s="188">
        <f t="shared" si="25"/>
        <v>0</v>
      </c>
      <c r="E132" s="188">
        <f t="shared" si="25"/>
        <v>0</v>
      </c>
      <c r="F132" s="188">
        <f t="shared" si="25"/>
        <v>0</v>
      </c>
      <c r="G132" s="188">
        <f t="shared" si="25"/>
        <v>0</v>
      </c>
      <c r="H132" s="188">
        <f t="shared" si="25"/>
        <v>0</v>
      </c>
      <c r="I132" s="188">
        <f t="shared" si="25"/>
        <v>0</v>
      </c>
    </row>
    <row r="133" spans="1:9" ht="12.75">
      <c r="A133" s="575" t="s">
        <v>9</v>
      </c>
      <c r="B133" s="576"/>
      <c r="C133" s="576"/>
      <c r="D133" s="60">
        <f aca="true" t="shared" si="26" ref="D133:I133">SUM(D130:D132)</f>
        <v>2100</v>
      </c>
      <c r="E133" s="60">
        <f t="shared" si="26"/>
        <v>1100</v>
      </c>
      <c r="F133" s="60">
        <f>SUM(F130:F132)</f>
        <v>3200</v>
      </c>
      <c r="G133" s="60">
        <f>SUM(G130:G132)</f>
        <v>1775.3400000000001</v>
      </c>
      <c r="H133" s="60">
        <f>SUM(H130:H132)</f>
        <v>978.23</v>
      </c>
      <c r="I133" s="60">
        <f t="shared" si="26"/>
        <v>2753.57</v>
      </c>
    </row>
    <row r="137" spans="1:3" ht="12.75">
      <c r="A137" s="554" t="s">
        <v>22</v>
      </c>
      <c r="B137" s="554"/>
      <c r="C137" s="554"/>
    </row>
    <row r="138" spans="1:5" ht="12.75">
      <c r="A138" s="554" t="s">
        <v>23</v>
      </c>
      <c r="B138" s="554"/>
      <c r="C138" s="3"/>
      <c r="E138" s="2" t="s">
        <v>21</v>
      </c>
    </row>
    <row r="139" spans="1:9" ht="12.75">
      <c r="A139" s="538" t="s">
        <v>487</v>
      </c>
      <c r="B139" s="538"/>
      <c r="C139" s="538"/>
      <c r="D139" s="538"/>
      <c r="E139" s="538"/>
      <c r="F139" s="538"/>
      <c r="G139" s="538"/>
      <c r="H139" s="538"/>
      <c r="I139" s="538"/>
    </row>
    <row r="140" ht="12.75">
      <c r="I140" s="28" t="s">
        <v>20</v>
      </c>
    </row>
    <row r="141" spans="1:9" ht="12.75">
      <c r="A141" s="555" t="s">
        <v>14</v>
      </c>
      <c r="B141" s="584" t="s">
        <v>0</v>
      </c>
      <c r="C141" s="555" t="s">
        <v>1</v>
      </c>
      <c r="D141" s="580" t="s">
        <v>57</v>
      </c>
      <c r="E141" s="580"/>
      <c r="F141" s="580"/>
      <c r="G141" s="580" t="s">
        <v>58</v>
      </c>
      <c r="H141" s="580"/>
      <c r="I141" s="580"/>
    </row>
    <row r="142" spans="1:9" ht="12.75">
      <c r="A142" s="557"/>
      <c r="B142" s="585"/>
      <c r="C142" s="557"/>
      <c r="D142" s="239" t="s">
        <v>2</v>
      </c>
      <c r="E142" s="239" t="s">
        <v>3</v>
      </c>
      <c r="F142" s="239" t="s">
        <v>4</v>
      </c>
      <c r="G142" s="239" t="s">
        <v>5</v>
      </c>
      <c r="H142" s="239" t="s">
        <v>3</v>
      </c>
      <c r="I142" s="239" t="s">
        <v>4</v>
      </c>
    </row>
    <row r="143" spans="1:9" ht="12.75">
      <c r="A143" s="589" t="s">
        <v>10</v>
      </c>
      <c r="B143" s="581" t="s">
        <v>11</v>
      </c>
      <c r="C143" s="4" t="s">
        <v>6</v>
      </c>
      <c r="D143" s="85">
        <v>350</v>
      </c>
      <c r="E143" s="85">
        <v>580</v>
      </c>
      <c r="F143" s="85">
        <f>D143+E143</f>
        <v>930</v>
      </c>
      <c r="G143" s="85">
        <f>D143*0.845</f>
        <v>295.75</v>
      </c>
      <c r="H143" s="85">
        <f>E143*0.889</f>
        <v>515.62</v>
      </c>
      <c r="I143" s="85">
        <f>G143+H143</f>
        <v>811.37</v>
      </c>
    </row>
    <row r="144" spans="1:9" ht="12.75">
      <c r="A144" s="590"/>
      <c r="B144" s="582"/>
      <c r="C144" s="4" t="s">
        <v>7</v>
      </c>
      <c r="D144" s="85">
        <v>100</v>
      </c>
      <c r="E144" s="85">
        <v>70</v>
      </c>
      <c r="F144" s="85">
        <f>D144+E144</f>
        <v>170</v>
      </c>
      <c r="G144" s="85">
        <f aca="true" t="shared" si="27" ref="G144:G151">D144*0.845</f>
        <v>84.5</v>
      </c>
      <c r="H144" s="85">
        <f aca="true" t="shared" si="28" ref="H144:H151">E144*0.889</f>
        <v>62.230000000000004</v>
      </c>
      <c r="I144" s="85">
        <f>G144+H144</f>
        <v>146.73000000000002</v>
      </c>
    </row>
    <row r="145" spans="1:9" ht="12.75">
      <c r="A145" s="590"/>
      <c r="B145" s="583"/>
      <c r="C145" s="4" t="s">
        <v>8</v>
      </c>
      <c r="D145" s="85">
        <v>0</v>
      </c>
      <c r="E145" s="85">
        <v>0</v>
      </c>
      <c r="F145" s="85">
        <f>D145+E145</f>
        <v>0</v>
      </c>
      <c r="G145" s="85">
        <f t="shared" si="27"/>
        <v>0</v>
      </c>
      <c r="H145" s="85">
        <f t="shared" si="28"/>
        <v>0</v>
      </c>
      <c r="I145" s="85">
        <f>G145+H145</f>
        <v>0</v>
      </c>
    </row>
    <row r="146" spans="1:13" ht="12.75">
      <c r="A146" s="590"/>
      <c r="B146" s="581" t="s">
        <v>12</v>
      </c>
      <c r="C146" s="4" t="s">
        <v>6</v>
      </c>
      <c r="D146" s="85">
        <v>0</v>
      </c>
      <c r="E146" s="85">
        <v>0</v>
      </c>
      <c r="F146" s="85">
        <v>0</v>
      </c>
      <c r="G146" s="85">
        <f t="shared" si="27"/>
        <v>0</v>
      </c>
      <c r="H146" s="85">
        <f t="shared" si="28"/>
        <v>0</v>
      </c>
      <c r="I146" s="85">
        <v>0</v>
      </c>
      <c r="M146" s="10"/>
    </row>
    <row r="147" spans="1:9" ht="12.75">
      <c r="A147" s="590"/>
      <c r="B147" s="582"/>
      <c r="C147" s="4" t="s">
        <v>7</v>
      </c>
      <c r="D147" s="85">
        <v>0</v>
      </c>
      <c r="E147" s="85">
        <v>0</v>
      </c>
      <c r="F147" s="85">
        <v>0</v>
      </c>
      <c r="G147" s="85">
        <f t="shared" si="27"/>
        <v>0</v>
      </c>
      <c r="H147" s="85">
        <f t="shared" si="28"/>
        <v>0</v>
      </c>
      <c r="I147" s="85">
        <v>0</v>
      </c>
    </row>
    <row r="148" spans="1:9" ht="12.75">
      <c r="A148" s="590"/>
      <c r="B148" s="583"/>
      <c r="C148" s="4" t="s">
        <v>8</v>
      </c>
      <c r="D148" s="85">
        <v>0</v>
      </c>
      <c r="E148" s="85">
        <v>0</v>
      </c>
      <c r="F148" s="85">
        <v>0</v>
      </c>
      <c r="G148" s="85">
        <f t="shared" si="27"/>
        <v>0</v>
      </c>
      <c r="H148" s="85">
        <f t="shared" si="28"/>
        <v>0</v>
      </c>
      <c r="I148" s="85">
        <v>0</v>
      </c>
    </row>
    <row r="149" spans="1:9" ht="12.75">
      <c r="A149" s="590"/>
      <c r="B149" s="581" t="s">
        <v>13</v>
      </c>
      <c r="C149" s="4" t="s">
        <v>6</v>
      </c>
      <c r="D149" s="85">
        <v>0</v>
      </c>
      <c r="E149" s="85">
        <v>0</v>
      </c>
      <c r="F149" s="85">
        <v>0</v>
      </c>
      <c r="G149" s="85">
        <f t="shared" si="27"/>
        <v>0</v>
      </c>
      <c r="H149" s="85">
        <f t="shared" si="28"/>
        <v>0</v>
      </c>
      <c r="I149" s="85">
        <v>0</v>
      </c>
    </row>
    <row r="150" spans="1:9" ht="12.75">
      <c r="A150" s="590"/>
      <c r="B150" s="582"/>
      <c r="C150" s="4" t="s">
        <v>7</v>
      </c>
      <c r="D150" s="85">
        <v>0</v>
      </c>
      <c r="E150" s="85">
        <v>0</v>
      </c>
      <c r="F150" s="85">
        <v>0</v>
      </c>
      <c r="G150" s="85">
        <f t="shared" si="27"/>
        <v>0</v>
      </c>
      <c r="H150" s="85">
        <f t="shared" si="28"/>
        <v>0</v>
      </c>
      <c r="I150" s="85">
        <v>0</v>
      </c>
    </row>
    <row r="151" spans="1:9" ht="12.75">
      <c r="A151" s="591"/>
      <c r="B151" s="583"/>
      <c r="C151" s="4" t="s">
        <v>8</v>
      </c>
      <c r="D151" s="85">
        <v>0</v>
      </c>
      <c r="E151" s="85">
        <v>0</v>
      </c>
      <c r="F151" s="85">
        <v>0</v>
      </c>
      <c r="G151" s="85">
        <f t="shared" si="27"/>
        <v>0</v>
      </c>
      <c r="H151" s="85">
        <f t="shared" si="28"/>
        <v>0</v>
      </c>
      <c r="I151" s="85">
        <v>0</v>
      </c>
    </row>
    <row r="152" spans="1:9" ht="12.75">
      <c r="A152" s="593" t="s">
        <v>295</v>
      </c>
      <c r="B152" s="594"/>
      <c r="C152" s="595"/>
      <c r="D152" s="344">
        <f>SUM(D143:D151)</f>
        <v>450</v>
      </c>
      <c r="E152" s="344">
        <f>SUM(E143:E151)</f>
        <v>650</v>
      </c>
      <c r="F152" s="344">
        <f>SUM(F143:F151)</f>
        <v>1100</v>
      </c>
      <c r="G152" s="344">
        <f>SUM(G143:G151)</f>
        <v>380.25</v>
      </c>
      <c r="H152" s="344">
        <f>SUM(H143:H151)</f>
        <v>577.85</v>
      </c>
      <c r="I152" s="344">
        <f>G152+H152</f>
        <v>958.1</v>
      </c>
    </row>
    <row r="153" spans="1:9" ht="12.75">
      <c r="A153" s="596" t="s">
        <v>16</v>
      </c>
      <c r="B153" s="586" t="s">
        <v>24</v>
      </c>
      <c r="C153" s="4" t="s">
        <v>6</v>
      </c>
      <c r="D153" s="47">
        <v>0</v>
      </c>
      <c r="E153" s="47">
        <v>0</v>
      </c>
      <c r="F153" s="47">
        <f aca="true" t="shared" si="29" ref="F153:F176">D153+E153</f>
        <v>0</v>
      </c>
      <c r="G153" s="47">
        <v>0</v>
      </c>
      <c r="H153" s="47">
        <v>0</v>
      </c>
      <c r="I153" s="47">
        <f aca="true" t="shared" si="30" ref="I153:I176">G153+H153</f>
        <v>0</v>
      </c>
    </row>
    <row r="154" spans="1:9" ht="12.75">
      <c r="A154" s="597"/>
      <c r="B154" s="587"/>
      <c r="C154" s="4" t="s">
        <v>7</v>
      </c>
      <c r="D154" s="47">
        <v>0</v>
      </c>
      <c r="E154" s="47">
        <v>0</v>
      </c>
      <c r="F154" s="47">
        <f t="shared" si="29"/>
        <v>0</v>
      </c>
      <c r="G154" s="47">
        <v>0</v>
      </c>
      <c r="H154" s="47">
        <v>0</v>
      </c>
      <c r="I154" s="47">
        <f t="shared" si="30"/>
        <v>0</v>
      </c>
    </row>
    <row r="155" spans="1:9" ht="12.75">
      <c r="A155" s="597"/>
      <c r="B155" s="588"/>
      <c r="C155" s="4" t="s">
        <v>8</v>
      </c>
      <c r="D155" s="47">
        <v>0</v>
      </c>
      <c r="E155" s="47">
        <v>0</v>
      </c>
      <c r="F155" s="47">
        <f t="shared" si="29"/>
        <v>0</v>
      </c>
      <c r="G155" s="47">
        <v>0</v>
      </c>
      <c r="H155" s="47">
        <v>0</v>
      </c>
      <c r="I155" s="47">
        <f t="shared" si="30"/>
        <v>0</v>
      </c>
    </row>
    <row r="156" spans="1:9" ht="12.75">
      <c r="A156" s="597"/>
      <c r="B156" s="586" t="s">
        <v>25</v>
      </c>
      <c r="C156" s="4" t="s">
        <v>6</v>
      </c>
      <c r="D156" s="47">
        <v>0</v>
      </c>
      <c r="E156" s="47">
        <v>0</v>
      </c>
      <c r="F156" s="47">
        <f t="shared" si="29"/>
        <v>0</v>
      </c>
      <c r="G156" s="47">
        <v>0</v>
      </c>
      <c r="H156" s="47">
        <v>0</v>
      </c>
      <c r="I156" s="47">
        <f t="shared" si="30"/>
        <v>0</v>
      </c>
    </row>
    <row r="157" spans="1:9" ht="12.75">
      <c r="A157" s="597"/>
      <c r="B157" s="587"/>
      <c r="C157" s="4" t="s">
        <v>7</v>
      </c>
      <c r="D157" s="47">
        <v>0</v>
      </c>
      <c r="E157" s="47">
        <v>0</v>
      </c>
      <c r="F157" s="47">
        <f t="shared" si="29"/>
        <v>0</v>
      </c>
      <c r="G157" s="47">
        <v>0</v>
      </c>
      <c r="H157" s="47">
        <v>0</v>
      </c>
      <c r="I157" s="47">
        <f t="shared" si="30"/>
        <v>0</v>
      </c>
    </row>
    <row r="158" spans="1:9" ht="12.75">
      <c r="A158" s="597"/>
      <c r="B158" s="588"/>
      <c r="C158" s="4" t="s">
        <v>8</v>
      </c>
      <c r="D158" s="47">
        <v>0</v>
      </c>
      <c r="E158" s="47">
        <v>0</v>
      </c>
      <c r="F158" s="47">
        <f t="shared" si="29"/>
        <v>0</v>
      </c>
      <c r="G158" s="47">
        <v>0</v>
      </c>
      <c r="H158" s="47">
        <v>0</v>
      </c>
      <c r="I158" s="47">
        <f t="shared" si="30"/>
        <v>0</v>
      </c>
    </row>
    <row r="159" spans="1:9" ht="12.75">
      <c r="A159" s="597"/>
      <c r="B159" s="586" t="s">
        <v>26</v>
      </c>
      <c r="C159" s="4" t="s">
        <v>6</v>
      </c>
      <c r="D159" s="47">
        <v>0</v>
      </c>
      <c r="E159" s="47">
        <v>0</v>
      </c>
      <c r="F159" s="47">
        <f t="shared" si="29"/>
        <v>0</v>
      </c>
      <c r="G159" s="47">
        <v>0</v>
      </c>
      <c r="H159" s="47">
        <v>0</v>
      </c>
      <c r="I159" s="47">
        <f t="shared" si="30"/>
        <v>0</v>
      </c>
    </row>
    <row r="160" spans="1:9" ht="12.75">
      <c r="A160" s="597"/>
      <c r="B160" s="587"/>
      <c r="C160" s="4" t="s">
        <v>7</v>
      </c>
      <c r="D160" s="47">
        <v>0</v>
      </c>
      <c r="E160" s="47">
        <v>0</v>
      </c>
      <c r="F160" s="47">
        <f t="shared" si="29"/>
        <v>0</v>
      </c>
      <c r="G160" s="47">
        <v>0</v>
      </c>
      <c r="H160" s="47">
        <v>0</v>
      </c>
      <c r="I160" s="47">
        <f t="shared" si="30"/>
        <v>0</v>
      </c>
    </row>
    <row r="161" spans="1:9" ht="12.75">
      <c r="A161" s="597"/>
      <c r="B161" s="588"/>
      <c r="C161" s="4" t="s">
        <v>8</v>
      </c>
      <c r="D161" s="47">
        <v>0</v>
      </c>
      <c r="E161" s="47">
        <v>0</v>
      </c>
      <c r="F161" s="47">
        <f t="shared" si="29"/>
        <v>0</v>
      </c>
      <c r="G161" s="47">
        <v>0</v>
      </c>
      <c r="H161" s="47">
        <v>0</v>
      </c>
      <c r="I161" s="47">
        <f t="shared" si="30"/>
        <v>0</v>
      </c>
    </row>
    <row r="162" spans="1:9" ht="12.75">
      <c r="A162" s="597"/>
      <c r="B162" s="586" t="s">
        <v>27</v>
      </c>
      <c r="C162" s="4" t="s">
        <v>6</v>
      </c>
      <c r="D162" s="47">
        <v>0</v>
      </c>
      <c r="E162" s="47">
        <v>0</v>
      </c>
      <c r="F162" s="47">
        <f t="shared" si="29"/>
        <v>0</v>
      </c>
      <c r="G162" s="47">
        <v>0</v>
      </c>
      <c r="H162" s="47">
        <v>0</v>
      </c>
      <c r="I162" s="47">
        <f t="shared" si="30"/>
        <v>0</v>
      </c>
    </row>
    <row r="163" spans="1:9" ht="12.75">
      <c r="A163" s="597"/>
      <c r="B163" s="587"/>
      <c r="C163" s="4" t="s">
        <v>7</v>
      </c>
      <c r="D163" s="47">
        <v>0</v>
      </c>
      <c r="E163" s="47">
        <v>0</v>
      </c>
      <c r="F163" s="47">
        <f t="shared" si="29"/>
        <v>0</v>
      </c>
      <c r="G163" s="47">
        <v>0</v>
      </c>
      <c r="H163" s="47">
        <v>0</v>
      </c>
      <c r="I163" s="47">
        <f t="shared" si="30"/>
        <v>0</v>
      </c>
    </row>
    <row r="164" spans="1:9" ht="12.75">
      <c r="A164" s="597"/>
      <c r="B164" s="588"/>
      <c r="C164" s="4" t="s">
        <v>8</v>
      </c>
      <c r="D164" s="47">
        <v>0</v>
      </c>
      <c r="E164" s="47">
        <v>0</v>
      </c>
      <c r="F164" s="47">
        <f t="shared" si="29"/>
        <v>0</v>
      </c>
      <c r="G164" s="47">
        <v>0</v>
      </c>
      <c r="H164" s="47">
        <v>0</v>
      </c>
      <c r="I164" s="47">
        <f t="shared" si="30"/>
        <v>0</v>
      </c>
    </row>
    <row r="165" spans="1:9" ht="12.75">
      <c r="A165" s="597"/>
      <c r="B165" s="581" t="s">
        <v>28</v>
      </c>
      <c r="C165" s="4" t="s">
        <v>6</v>
      </c>
      <c r="D165" s="47">
        <v>0</v>
      </c>
      <c r="E165" s="47">
        <v>0</v>
      </c>
      <c r="F165" s="47">
        <f t="shared" si="29"/>
        <v>0</v>
      </c>
      <c r="G165" s="47">
        <v>0</v>
      </c>
      <c r="H165" s="47">
        <v>0</v>
      </c>
      <c r="I165" s="47">
        <f t="shared" si="30"/>
        <v>0</v>
      </c>
    </row>
    <row r="166" spans="1:9" ht="12.75">
      <c r="A166" s="597"/>
      <c r="B166" s="582"/>
      <c r="C166" s="4" t="s">
        <v>7</v>
      </c>
      <c r="D166" s="47">
        <v>0</v>
      </c>
      <c r="E166" s="47">
        <v>0</v>
      </c>
      <c r="F166" s="47">
        <f t="shared" si="29"/>
        <v>0</v>
      </c>
      <c r="G166" s="47">
        <v>0</v>
      </c>
      <c r="H166" s="47">
        <v>0</v>
      </c>
      <c r="I166" s="47">
        <f t="shared" si="30"/>
        <v>0</v>
      </c>
    </row>
    <row r="167" spans="1:9" ht="12.75">
      <c r="A167" s="597"/>
      <c r="B167" s="583"/>
      <c r="C167" s="4" t="s">
        <v>8</v>
      </c>
      <c r="D167" s="47">
        <v>0</v>
      </c>
      <c r="E167" s="47">
        <v>0</v>
      </c>
      <c r="F167" s="47">
        <f t="shared" si="29"/>
        <v>0</v>
      </c>
      <c r="G167" s="47">
        <v>0</v>
      </c>
      <c r="H167" s="47">
        <v>0</v>
      </c>
      <c r="I167" s="47">
        <f t="shared" si="30"/>
        <v>0</v>
      </c>
    </row>
    <row r="168" spans="1:9" ht="12.75">
      <c r="A168" s="597"/>
      <c r="B168" s="581" t="s">
        <v>29</v>
      </c>
      <c r="C168" s="4" t="s">
        <v>6</v>
      </c>
      <c r="D168" s="47">
        <v>0</v>
      </c>
      <c r="E168" s="47">
        <v>0</v>
      </c>
      <c r="F168" s="47">
        <f t="shared" si="29"/>
        <v>0</v>
      </c>
      <c r="G168" s="47">
        <v>0</v>
      </c>
      <c r="H168" s="47">
        <v>0</v>
      </c>
      <c r="I168" s="47">
        <f t="shared" si="30"/>
        <v>0</v>
      </c>
    </row>
    <row r="169" spans="1:9" ht="12.75">
      <c r="A169" s="597"/>
      <c r="B169" s="582"/>
      <c r="C169" s="4" t="s">
        <v>7</v>
      </c>
      <c r="D169" s="47">
        <v>0</v>
      </c>
      <c r="E169" s="47">
        <v>0</v>
      </c>
      <c r="F169" s="47">
        <f t="shared" si="29"/>
        <v>0</v>
      </c>
      <c r="G169" s="47">
        <v>0</v>
      </c>
      <c r="H169" s="47">
        <v>0</v>
      </c>
      <c r="I169" s="47">
        <f t="shared" si="30"/>
        <v>0</v>
      </c>
    </row>
    <row r="170" spans="1:9" ht="12.75">
      <c r="A170" s="597"/>
      <c r="B170" s="583"/>
      <c r="C170" s="4" t="s">
        <v>8</v>
      </c>
      <c r="D170" s="47">
        <v>0</v>
      </c>
      <c r="E170" s="47">
        <v>0</v>
      </c>
      <c r="F170" s="47">
        <f t="shared" si="29"/>
        <v>0</v>
      </c>
      <c r="G170" s="47">
        <v>0</v>
      </c>
      <c r="H170" s="47">
        <v>0</v>
      </c>
      <c r="I170" s="47">
        <f t="shared" si="30"/>
        <v>0</v>
      </c>
    </row>
    <row r="171" spans="1:9" ht="12.75">
      <c r="A171" s="597"/>
      <c r="B171" s="586" t="s">
        <v>30</v>
      </c>
      <c r="C171" s="4" t="s">
        <v>6</v>
      </c>
      <c r="D171" s="47">
        <v>0</v>
      </c>
      <c r="E171" s="47">
        <v>0</v>
      </c>
      <c r="F171" s="47">
        <f t="shared" si="29"/>
        <v>0</v>
      </c>
      <c r="G171" s="47">
        <v>0</v>
      </c>
      <c r="H171" s="47">
        <v>0</v>
      </c>
      <c r="I171" s="47">
        <f t="shared" si="30"/>
        <v>0</v>
      </c>
    </row>
    <row r="172" spans="1:9" ht="12.75">
      <c r="A172" s="597"/>
      <c r="B172" s="587"/>
      <c r="C172" s="4" t="s">
        <v>7</v>
      </c>
      <c r="D172" s="47">
        <v>0</v>
      </c>
      <c r="E172" s="47">
        <v>0</v>
      </c>
      <c r="F172" s="47">
        <f t="shared" si="29"/>
        <v>0</v>
      </c>
      <c r="G172" s="47">
        <v>0</v>
      </c>
      <c r="H172" s="47">
        <v>0</v>
      </c>
      <c r="I172" s="47">
        <f t="shared" si="30"/>
        <v>0</v>
      </c>
    </row>
    <row r="173" spans="1:9" ht="12.75">
      <c r="A173" s="597"/>
      <c r="B173" s="588"/>
      <c r="C173" s="4" t="s">
        <v>8</v>
      </c>
      <c r="D173" s="47">
        <v>0</v>
      </c>
      <c r="E173" s="47">
        <v>0</v>
      </c>
      <c r="F173" s="47">
        <f t="shared" si="29"/>
        <v>0</v>
      </c>
      <c r="G173" s="47">
        <v>0</v>
      </c>
      <c r="H173" s="47">
        <v>0</v>
      </c>
      <c r="I173" s="47">
        <f t="shared" si="30"/>
        <v>0</v>
      </c>
    </row>
    <row r="174" spans="1:9" ht="12.75">
      <c r="A174" s="597"/>
      <c r="B174" s="586" t="s">
        <v>379</v>
      </c>
      <c r="C174" s="4" t="s">
        <v>6</v>
      </c>
      <c r="D174" s="47">
        <v>0</v>
      </c>
      <c r="E174" s="47">
        <v>0</v>
      </c>
      <c r="F174" s="47">
        <f t="shared" si="29"/>
        <v>0</v>
      </c>
      <c r="G174" s="47">
        <v>0</v>
      </c>
      <c r="H174" s="47">
        <v>0</v>
      </c>
      <c r="I174" s="47">
        <f t="shared" si="30"/>
        <v>0</v>
      </c>
    </row>
    <row r="175" spans="1:9" ht="12.75">
      <c r="A175" s="597"/>
      <c r="B175" s="587"/>
      <c r="C175" s="4" t="s">
        <v>7</v>
      </c>
      <c r="D175" s="47">
        <v>0</v>
      </c>
      <c r="E175" s="47">
        <v>0</v>
      </c>
      <c r="F175" s="47">
        <f t="shared" si="29"/>
        <v>0</v>
      </c>
      <c r="G175" s="47">
        <v>0</v>
      </c>
      <c r="H175" s="47">
        <v>0</v>
      </c>
      <c r="I175" s="47">
        <f t="shared" si="30"/>
        <v>0</v>
      </c>
    </row>
    <row r="176" spans="1:9" ht="12.75">
      <c r="A176" s="598"/>
      <c r="B176" s="588"/>
      <c r="C176" s="4" t="s">
        <v>8</v>
      </c>
      <c r="D176" s="47">
        <v>0</v>
      </c>
      <c r="E176" s="47">
        <v>0</v>
      </c>
      <c r="F176" s="47">
        <f t="shared" si="29"/>
        <v>0</v>
      </c>
      <c r="G176" s="47">
        <v>0</v>
      </c>
      <c r="H176" s="47">
        <v>0</v>
      </c>
      <c r="I176" s="47">
        <f t="shared" si="30"/>
        <v>0</v>
      </c>
    </row>
    <row r="177" spans="1:9" ht="12.75">
      <c r="A177" s="599" t="s">
        <v>295</v>
      </c>
      <c r="B177" s="600"/>
      <c r="C177" s="601"/>
      <c r="D177" s="59">
        <f aca="true" t="shared" si="31" ref="D177:I177">SUM(D153:D176)</f>
        <v>0</v>
      </c>
      <c r="E177" s="59">
        <f t="shared" si="31"/>
        <v>0</v>
      </c>
      <c r="F177" s="59">
        <f t="shared" si="31"/>
        <v>0</v>
      </c>
      <c r="G177" s="59">
        <f t="shared" si="31"/>
        <v>0</v>
      </c>
      <c r="H177" s="59">
        <f t="shared" si="31"/>
        <v>0</v>
      </c>
      <c r="I177" s="59">
        <f t="shared" si="31"/>
        <v>0</v>
      </c>
    </row>
    <row r="178" spans="1:9" ht="12.75">
      <c r="A178" s="589" t="s">
        <v>17</v>
      </c>
      <c r="B178" s="586" t="s">
        <v>31</v>
      </c>
      <c r="C178" s="4" t="s">
        <v>6</v>
      </c>
      <c r="D178" s="50">
        <v>0</v>
      </c>
      <c r="E178" s="50">
        <v>0</v>
      </c>
      <c r="F178" s="47">
        <v>0</v>
      </c>
      <c r="G178" s="50">
        <v>0</v>
      </c>
      <c r="H178" s="50">
        <v>0</v>
      </c>
      <c r="I178" s="47">
        <f aca="true" t="shared" si="32" ref="I178:I196">G178+H178</f>
        <v>0</v>
      </c>
    </row>
    <row r="179" spans="1:9" ht="12.75">
      <c r="A179" s="590"/>
      <c r="B179" s="587"/>
      <c r="C179" s="4" t="s">
        <v>7</v>
      </c>
      <c r="D179" s="50">
        <v>0</v>
      </c>
      <c r="E179" s="50">
        <v>0</v>
      </c>
      <c r="F179" s="47">
        <f>D179+E179</f>
        <v>0</v>
      </c>
      <c r="G179" s="50">
        <v>0</v>
      </c>
      <c r="H179" s="50">
        <v>0</v>
      </c>
      <c r="I179" s="47">
        <f t="shared" si="32"/>
        <v>0</v>
      </c>
    </row>
    <row r="180" spans="1:9" ht="12.75">
      <c r="A180" s="590"/>
      <c r="B180" s="588"/>
      <c r="C180" s="4" t="s">
        <v>8</v>
      </c>
      <c r="D180" s="50">
        <v>0</v>
      </c>
      <c r="E180" s="50">
        <v>0</v>
      </c>
      <c r="F180" s="47">
        <f>D180+E180</f>
        <v>0</v>
      </c>
      <c r="G180" s="50">
        <v>0</v>
      </c>
      <c r="H180" s="50">
        <v>0</v>
      </c>
      <c r="I180" s="47">
        <f t="shared" si="32"/>
        <v>0</v>
      </c>
    </row>
    <row r="181" spans="1:9" ht="12.75">
      <c r="A181" s="590"/>
      <c r="B181" s="586" t="s">
        <v>32</v>
      </c>
      <c r="C181" s="4" t="s">
        <v>6</v>
      </c>
      <c r="D181" s="50">
        <v>0</v>
      </c>
      <c r="E181" s="50">
        <v>0</v>
      </c>
      <c r="F181" s="47">
        <f>D181+E181</f>
        <v>0</v>
      </c>
      <c r="G181" s="50">
        <v>0</v>
      </c>
      <c r="H181" s="50">
        <v>0</v>
      </c>
      <c r="I181" s="47">
        <f t="shared" si="32"/>
        <v>0</v>
      </c>
    </row>
    <row r="182" spans="1:9" ht="12.75">
      <c r="A182" s="590"/>
      <c r="B182" s="587"/>
      <c r="C182" s="4" t="s">
        <v>7</v>
      </c>
      <c r="D182" s="50">
        <v>0</v>
      </c>
      <c r="E182" s="50">
        <v>0</v>
      </c>
      <c r="F182" s="47">
        <v>0</v>
      </c>
      <c r="G182" s="50">
        <v>0</v>
      </c>
      <c r="H182" s="50">
        <v>0</v>
      </c>
      <c r="I182" s="47">
        <f t="shared" si="32"/>
        <v>0</v>
      </c>
    </row>
    <row r="183" spans="1:9" ht="12.75">
      <c r="A183" s="590"/>
      <c r="B183" s="588"/>
      <c r="C183" s="4" t="s">
        <v>8</v>
      </c>
      <c r="D183" s="50">
        <v>0</v>
      </c>
      <c r="E183" s="50">
        <v>0</v>
      </c>
      <c r="F183" s="47">
        <f aca="true" t="shared" si="33" ref="F183:F189">D183+E183</f>
        <v>0</v>
      </c>
      <c r="G183" s="50">
        <v>0</v>
      </c>
      <c r="H183" s="50">
        <v>0</v>
      </c>
      <c r="I183" s="47">
        <f t="shared" si="32"/>
        <v>0</v>
      </c>
    </row>
    <row r="184" spans="1:9" ht="12.75">
      <c r="A184" s="590"/>
      <c r="B184" s="586" t="s">
        <v>33</v>
      </c>
      <c r="C184" s="4" t="s">
        <v>6</v>
      </c>
      <c r="D184" s="50">
        <v>0</v>
      </c>
      <c r="E184" s="50">
        <v>0</v>
      </c>
      <c r="F184" s="47">
        <f t="shared" si="33"/>
        <v>0</v>
      </c>
      <c r="G184" s="50">
        <v>0</v>
      </c>
      <c r="H184" s="50">
        <v>0</v>
      </c>
      <c r="I184" s="47">
        <f t="shared" si="32"/>
        <v>0</v>
      </c>
    </row>
    <row r="185" spans="1:9" ht="12.75">
      <c r="A185" s="590"/>
      <c r="B185" s="587"/>
      <c r="C185" s="4" t="s">
        <v>7</v>
      </c>
      <c r="D185" s="50">
        <v>0</v>
      </c>
      <c r="E185" s="50">
        <v>0</v>
      </c>
      <c r="F185" s="47">
        <f t="shared" si="33"/>
        <v>0</v>
      </c>
      <c r="G185" s="50">
        <v>0</v>
      </c>
      <c r="H185" s="50">
        <v>0</v>
      </c>
      <c r="I185" s="47">
        <f t="shared" si="32"/>
        <v>0</v>
      </c>
    </row>
    <row r="186" spans="1:9" ht="12.75">
      <c r="A186" s="590"/>
      <c r="B186" s="588"/>
      <c r="C186" s="4" t="s">
        <v>8</v>
      </c>
      <c r="D186" s="50">
        <v>0</v>
      </c>
      <c r="E186" s="50">
        <v>0</v>
      </c>
      <c r="F186" s="47">
        <f t="shared" si="33"/>
        <v>0</v>
      </c>
      <c r="G186" s="50">
        <v>0</v>
      </c>
      <c r="H186" s="50">
        <v>0</v>
      </c>
      <c r="I186" s="47">
        <f t="shared" si="32"/>
        <v>0</v>
      </c>
    </row>
    <row r="187" spans="1:9" ht="12.75">
      <c r="A187" s="590"/>
      <c r="B187" s="586" t="s">
        <v>34</v>
      </c>
      <c r="C187" s="4" t="s">
        <v>6</v>
      </c>
      <c r="D187" s="50">
        <v>0</v>
      </c>
      <c r="E187" s="50">
        <v>0</v>
      </c>
      <c r="F187" s="47">
        <f t="shared" si="33"/>
        <v>0</v>
      </c>
      <c r="G187" s="50">
        <v>0</v>
      </c>
      <c r="H187" s="50">
        <v>0</v>
      </c>
      <c r="I187" s="47">
        <f t="shared" si="32"/>
        <v>0</v>
      </c>
    </row>
    <row r="188" spans="1:9" ht="12.75">
      <c r="A188" s="590"/>
      <c r="B188" s="587"/>
      <c r="C188" s="4" t="s">
        <v>7</v>
      </c>
      <c r="D188" s="50">
        <v>0</v>
      </c>
      <c r="E188" s="50">
        <v>0</v>
      </c>
      <c r="F188" s="47">
        <f t="shared" si="33"/>
        <v>0</v>
      </c>
      <c r="G188" s="50">
        <v>0</v>
      </c>
      <c r="H188" s="50">
        <v>0</v>
      </c>
      <c r="I188" s="47">
        <f t="shared" si="32"/>
        <v>0</v>
      </c>
    </row>
    <row r="189" spans="1:9" ht="12.75">
      <c r="A189" s="591"/>
      <c r="B189" s="588"/>
      <c r="C189" s="4" t="s">
        <v>8</v>
      </c>
      <c r="D189" s="50">
        <v>0</v>
      </c>
      <c r="E189" s="50">
        <v>0</v>
      </c>
      <c r="F189" s="47">
        <f t="shared" si="33"/>
        <v>0</v>
      </c>
      <c r="G189" s="50">
        <v>0</v>
      </c>
      <c r="H189" s="50">
        <v>0</v>
      </c>
      <c r="I189" s="47">
        <f t="shared" si="32"/>
        <v>0</v>
      </c>
    </row>
    <row r="190" spans="1:9" ht="12.75">
      <c r="A190" s="599" t="s">
        <v>295</v>
      </c>
      <c r="B190" s="600"/>
      <c r="C190" s="601"/>
      <c r="D190" s="59">
        <f>SUM(D178:D189)</f>
        <v>0</v>
      </c>
      <c r="E190" s="59">
        <f>SUM(E178:E189)</f>
        <v>0</v>
      </c>
      <c r="F190" s="319">
        <f>SUM(F178:F189)</f>
        <v>0</v>
      </c>
      <c r="G190" s="59">
        <f>SUM(G178:G189)</f>
        <v>0</v>
      </c>
      <c r="H190" s="59">
        <f>SUM(H178:H189)</f>
        <v>0</v>
      </c>
      <c r="I190" s="319">
        <f t="shared" si="32"/>
        <v>0</v>
      </c>
    </row>
    <row r="191" spans="1:9" ht="12.75">
      <c r="A191" s="589" t="s">
        <v>18</v>
      </c>
      <c r="B191" s="586" t="s">
        <v>35</v>
      </c>
      <c r="C191" s="4" t="s">
        <v>6</v>
      </c>
      <c r="D191" s="47">
        <v>0</v>
      </c>
      <c r="E191" s="47">
        <v>0</v>
      </c>
      <c r="F191" s="47">
        <f aca="true" t="shared" si="34" ref="F191:F196">D191+E191</f>
        <v>0</v>
      </c>
      <c r="G191" s="47">
        <v>0</v>
      </c>
      <c r="H191" s="47">
        <v>0</v>
      </c>
      <c r="I191" s="47">
        <f t="shared" si="32"/>
        <v>0</v>
      </c>
    </row>
    <row r="192" spans="1:9" ht="12.75">
      <c r="A192" s="590"/>
      <c r="B192" s="587"/>
      <c r="C192" s="4" t="s">
        <v>7</v>
      </c>
      <c r="D192" s="47">
        <v>0</v>
      </c>
      <c r="E192" s="47">
        <v>0</v>
      </c>
      <c r="F192" s="47">
        <f t="shared" si="34"/>
        <v>0</v>
      </c>
      <c r="G192" s="47">
        <v>0</v>
      </c>
      <c r="H192" s="47">
        <v>0</v>
      </c>
      <c r="I192" s="47">
        <f t="shared" si="32"/>
        <v>0</v>
      </c>
    </row>
    <row r="193" spans="1:9" ht="12.75">
      <c r="A193" s="590"/>
      <c r="B193" s="588"/>
      <c r="C193" s="4" t="s">
        <v>8</v>
      </c>
      <c r="D193" s="47">
        <v>0</v>
      </c>
      <c r="E193" s="47">
        <v>0</v>
      </c>
      <c r="F193" s="47">
        <f t="shared" si="34"/>
        <v>0</v>
      </c>
      <c r="G193" s="47">
        <v>0</v>
      </c>
      <c r="H193" s="47">
        <v>0</v>
      </c>
      <c r="I193" s="47">
        <f t="shared" si="32"/>
        <v>0</v>
      </c>
    </row>
    <row r="194" spans="1:9" ht="12.75">
      <c r="A194" s="590"/>
      <c r="B194" s="586" t="s">
        <v>36</v>
      </c>
      <c r="C194" s="4" t="s">
        <v>6</v>
      </c>
      <c r="D194" s="47">
        <v>0</v>
      </c>
      <c r="E194" s="47">
        <v>0</v>
      </c>
      <c r="F194" s="47">
        <f t="shared" si="34"/>
        <v>0</v>
      </c>
      <c r="G194" s="47">
        <v>0</v>
      </c>
      <c r="H194" s="47">
        <v>0</v>
      </c>
      <c r="I194" s="47">
        <f t="shared" si="32"/>
        <v>0</v>
      </c>
    </row>
    <row r="195" spans="1:9" ht="12.75">
      <c r="A195" s="590"/>
      <c r="B195" s="587"/>
      <c r="C195" s="4" t="s">
        <v>7</v>
      </c>
      <c r="D195" s="47">
        <v>0</v>
      </c>
      <c r="E195" s="47">
        <v>0</v>
      </c>
      <c r="F195" s="47">
        <f t="shared" si="34"/>
        <v>0</v>
      </c>
      <c r="G195" s="47">
        <v>0</v>
      </c>
      <c r="H195" s="47">
        <v>0</v>
      </c>
      <c r="I195" s="47">
        <f t="shared" si="32"/>
        <v>0</v>
      </c>
    </row>
    <row r="196" spans="1:9" ht="12.75">
      <c r="A196" s="591"/>
      <c r="B196" s="588"/>
      <c r="C196" s="4" t="s">
        <v>8</v>
      </c>
      <c r="D196" s="47">
        <v>0</v>
      </c>
      <c r="E196" s="47">
        <v>0</v>
      </c>
      <c r="F196" s="47">
        <f t="shared" si="34"/>
        <v>0</v>
      </c>
      <c r="G196" s="47">
        <v>0</v>
      </c>
      <c r="H196" s="47">
        <v>0</v>
      </c>
      <c r="I196" s="47">
        <f t="shared" si="32"/>
        <v>0</v>
      </c>
    </row>
    <row r="197" spans="1:9" ht="12.75">
      <c r="A197" s="599" t="s">
        <v>295</v>
      </c>
      <c r="B197" s="600"/>
      <c r="C197" s="601"/>
      <c r="D197" s="59">
        <f aca="true" t="shared" si="35" ref="D197:I197">SUM(D191:D196)</f>
        <v>0</v>
      </c>
      <c r="E197" s="59">
        <f t="shared" si="35"/>
        <v>0</v>
      </c>
      <c r="F197" s="59">
        <f t="shared" si="35"/>
        <v>0</v>
      </c>
      <c r="G197" s="59">
        <f t="shared" si="35"/>
        <v>0</v>
      </c>
      <c r="H197" s="59">
        <f t="shared" si="35"/>
        <v>0</v>
      </c>
      <c r="I197" s="59">
        <f t="shared" si="35"/>
        <v>0</v>
      </c>
    </row>
    <row r="198" spans="1:9" ht="12.75">
      <c r="A198" s="592" t="s">
        <v>19</v>
      </c>
      <c r="B198" s="592"/>
      <c r="C198" s="5" t="s">
        <v>6</v>
      </c>
      <c r="D198" s="188">
        <f aca="true" t="shared" si="36" ref="D198:I200">D143+D146+D149+D153+D156+D159+D162+D165+D168+D171+D174+D178+D181+D184+D187+D191+D194</f>
        <v>350</v>
      </c>
      <c r="E198" s="188">
        <f t="shared" si="36"/>
        <v>580</v>
      </c>
      <c r="F198" s="188">
        <f t="shared" si="36"/>
        <v>930</v>
      </c>
      <c r="G198" s="188">
        <f t="shared" si="36"/>
        <v>295.75</v>
      </c>
      <c r="H198" s="188">
        <f t="shared" si="36"/>
        <v>515.62</v>
      </c>
      <c r="I198" s="188">
        <f t="shared" si="36"/>
        <v>811.37</v>
      </c>
    </row>
    <row r="199" spans="1:9" ht="12.75">
      <c r="A199" s="592"/>
      <c r="B199" s="592"/>
      <c r="C199" s="5" t="s">
        <v>7</v>
      </c>
      <c r="D199" s="188">
        <f t="shared" si="36"/>
        <v>100</v>
      </c>
      <c r="E199" s="188">
        <f t="shared" si="36"/>
        <v>70</v>
      </c>
      <c r="F199" s="188">
        <f t="shared" si="36"/>
        <v>170</v>
      </c>
      <c r="G199" s="188">
        <f t="shared" si="36"/>
        <v>84.5</v>
      </c>
      <c r="H199" s="188">
        <f t="shared" si="36"/>
        <v>62.230000000000004</v>
      </c>
      <c r="I199" s="188">
        <f t="shared" si="36"/>
        <v>146.73000000000002</v>
      </c>
    </row>
    <row r="200" spans="1:9" ht="12.75">
      <c r="A200" s="592"/>
      <c r="B200" s="592"/>
      <c r="C200" s="5" t="s">
        <v>8</v>
      </c>
      <c r="D200" s="188">
        <f t="shared" si="36"/>
        <v>0</v>
      </c>
      <c r="E200" s="188">
        <f t="shared" si="36"/>
        <v>0</v>
      </c>
      <c r="F200" s="188">
        <f t="shared" si="36"/>
        <v>0</v>
      </c>
      <c r="G200" s="188">
        <f t="shared" si="36"/>
        <v>0</v>
      </c>
      <c r="H200" s="188">
        <f t="shared" si="36"/>
        <v>0</v>
      </c>
      <c r="I200" s="188">
        <f t="shared" si="36"/>
        <v>0</v>
      </c>
    </row>
    <row r="201" spans="1:9" ht="12.75">
      <c r="A201" s="575" t="s">
        <v>9</v>
      </c>
      <c r="B201" s="576"/>
      <c r="C201" s="576"/>
      <c r="D201" s="60">
        <f aca="true" t="shared" si="37" ref="D201:I201">SUM(D198:D200)</f>
        <v>450</v>
      </c>
      <c r="E201" s="60">
        <f t="shared" si="37"/>
        <v>650</v>
      </c>
      <c r="F201" s="60">
        <f>SUM(F198:F200)</f>
        <v>1100</v>
      </c>
      <c r="G201" s="60">
        <f>SUM(G198:G200)</f>
        <v>380.25</v>
      </c>
      <c r="H201" s="60">
        <f>SUM(H198:H200)</f>
        <v>577.85</v>
      </c>
      <c r="I201" s="60">
        <f t="shared" si="37"/>
        <v>958.1</v>
      </c>
    </row>
  </sheetData>
  <sheetProtection/>
  <mergeCells count="105">
    <mergeCell ref="A201:C201"/>
    <mergeCell ref="A190:C190"/>
    <mergeCell ref="A191:A196"/>
    <mergeCell ref="B191:B193"/>
    <mergeCell ref="B194:B196"/>
    <mergeCell ref="A197:C197"/>
    <mergeCell ref="A198:B200"/>
    <mergeCell ref="B165:B167"/>
    <mergeCell ref="B168:B170"/>
    <mergeCell ref="B171:B173"/>
    <mergeCell ref="B174:B176"/>
    <mergeCell ref="A177:C177"/>
    <mergeCell ref="A178:A189"/>
    <mergeCell ref="B178:B180"/>
    <mergeCell ref="B181:B183"/>
    <mergeCell ref="B184:B186"/>
    <mergeCell ref="B187:B189"/>
    <mergeCell ref="A143:A151"/>
    <mergeCell ref="B143:B145"/>
    <mergeCell ref="B146:B148"/>
    <mergeCell ref="B149:B151"/>
    <mergeCell ref="A152:C152"/>
    <mergeCell ref="A153:A176"/>
    <mergeCell ref="B153:B155"/>
    <mergeCell ref="B156:B158"/>
    <mergeCell ref="B159:B161"/>
    <mergeCell ref="B162:B164"/>
    <mergeCell ref="A133:C133"/>
    <mergeCell ref="A137:C137"/>
    <mergeCell ref="A138:B138"/>
    <mergeCell ref="A139:I139"/>
    <mergeCell ref="A141:A142"/>
    <mergeCell ref="B141:B142"/>
    <mergeCell ref="C141:C142"/>
    <mergeCell ref="D141:F141"/>
    <mergeCell ref="G141:I141"/>
    <mergeCell ref="A122:C122"/>
    <mergeCell ref="A123:A128"/>
    <mergeCell ref="B123:B125"/>
    <mergeCell ref="B126:B128"/>
    <mergeCell ref="A129:C129"/>
    <mergeCell ref="A130:B132"/>
    <mergeCell ref="B97:B99"/>
    <mergeCell ref="B100:B102"/>
    <mergeCell ref="B103:B105"/>
    <mergeCell ref="B106:B108"/>
    <mergeCell ref="A109:C109"/>
    <mergeCell ref="A110:A121"/>
    <mergeCell ref="B110:B112"/>
    <mergeCell ref="B113:B115"/>
    <mergeCell ref="B116:B118"/>
    <mergeCell ref="B119:B121"/>
    <mergeCell ref="A75:A83"/>
    <mergeCell ref="B75:B77"/>
    <mergeCell ref="B78:B80"/>
    <mergeCell ref="B81:B83"/>
    <mergeCell ref="A84:C84"/>
    <mergeCell ref="A85:A108"/>
    <mergeCell ref="B85:B87"/>
    <mergeCell ref="B88:B90"/>
    <mergeCell ref="B91:B93"/>
    <mergeCell ref="B94:B96"/>
    <mergeCell ref="A69:C69"/>
    <mergeCell ref="A70:B70"/>
    <mergeCell ref="A71:I71"/>
    <mergeCell ref="A73:A74"/>
    <mergeCell ref="B73:B74"/>
    <mergeCell ref="C73:C74"/>
    <mergeCell ref="D73:F73"/>
    <mergeCell ref="G73:I73"/>
    <mergeCell ref="A61:C61"/>
    <mergeCell ref="A3:I3"/>
    <mergeCell ref="A1:C1"/>
    <mergeCell ref="A2:B2"/>
    <mergeCell ref="B17:B19"/>
    <mergeCell ref="G5:I5"/>
    <mergeCell ref="A16:C16"/>
    <mergeCell ref="A7:A15"/>
    <mergeCell ref="B7:B9"/>
    <mergeCell ref="B32:B34"/>
    <mergeCell ref="B35:B37"/>
    <mergeCell ref="A41:C41"/>
    <mergeCell ref="A54:C54"/>
    <mergeCell ref="A17:A40"/>
    <mergeCell ref="B38:B40"/>
    <mergeCell ref="B20:B22"/>
    <mergeCell ref="B23:B25"/>
    <mergeCell ref="B26:B28"/>
    <mergeCell ref="B29:B31"/>
    <mergeCell ref="A65:C65"/>
    <mergeCell ref="B42:B44"/>
    <mergeCell ref="B45:B47"/>
    <mergeCell ref="B48:B50"/>
    <mergeCell ref="B51:B53"/>
    <mergeCell ref="B55:B57"/>
    <mergeCell ref="B58:B60"/>
    <mergeCell ref="A42:A53"/>
    <mergeCell ref="A55:A60"/>
    <mergeCell ref="A62:B64"/>
    <mergeCell ref="D5:F5"/>
    <mergeCell ref="B13:B15"/>
    <mergeCell ref="A5:A6"/>
    <mergeCell ref="B5:B6"/>
    <mergeCell ref="C5:C6"/>
    <mergeCell ref="B10:B12"/>
  </mergeCells>
  <printOptions horizontalCentered="1"/>
  <pageMargins left="0.9448818897637796" right="0.5511811023622047" top="0.5905511811023623" bottom="0.3937007874015748" header="0.5118110236220472" footer="0.5118110236220472"/>
  <pageSetup fitToHeight="3" fitToWidth="3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8"/>
  <sheetViews>
    <sheetView zoomScalePageLayoutView="0" workbookViewId="0" topLeftCell="A58">
      <selection activeCell="K206" sqref="K206"/>
    </sheetView>
  </sheetViews>
  <sheetFormatPr defaultColWidth="9.140625" defaultRowHeight="12.75"/>
  <cols>
    <col min="1" max="1" width="5.57421875" style="0" customWidth="1"/>
    <col min="2" max="2" width="10.140625" style="0" customWidth="1"/>
    <col min="3" max="3" width="14.00390625" style="0" customWidth="1"/>
    <col min="6" max="6" width="9.7109375" style="0" customWidth="1"/>
    <col min="9" max="9" width="9.7109375" style="0" customWidth="1"/>
  </cols>
  <sheetData>
    <row r="1" spans="1:3" ht="12.75">
      <c r="A1" s="554" t="s">
        <v>22</v>
      </c>
      <c r="B1" s="554"/>
      <c r="C1" s="554"/>
    </row>
    <row r="2" spans="1:5" ht="12.75">
      <c r="A2" s="554" t="s">
        <v>23</v>
      </c>
      <c r="B2" s="554"/>
      <c r="C2" s="3"/>
      <c r="E2" s="2" t="s">
        <v>21</v>
      </c>
    </row>
    <row r="3" spans="1:9" ht="12.75">
      <c r="A3" s="538" t="s">
        <v>471</v>
      </c>
      <c r="B3" s="538"/>
      <c r="C3" s="538"/>
      <c r="D3" s="538"/>
      <c r="E3" s="538"/>
      <c r="F3" s="538"/>
      <c r="G3" s="538"/>
      <c r="H3" s="538"/>
      <c r="I3" s="538"/>
    </row>
    <row r="4" ht="12.75" customHeight="1">
      <c r="I4" s="28" t="s">
        <v>314</v>
      </c>
    </row>
    <row r="5" spans="1:9" ht="12.75">
      <c r="A5" s="555" t="s">
        <v>14</v>
      </c>
      <c r="B5" s="584" t="s">
        <v>399</v>
      </c>
      <c r="C5" s="555" t="s">
        <v>1</v>
      </c>
      <c r="D5" s="580" t="s">
        <v>57</v>
      </c>
      <c r="E5" s="580"/>
      <c r="F5" s="580"/>
      <c r="G5" s="580" t="s">
        <v>58</v>
      </c>
      <c r="H5" s="580"/>
      <c r="I5" s="580"/>
    </row>
    <row r="6" spans="1:9" ht="12.75">
      <c r="A6" s="557"/>
      <c r="B6" s="585"/>
      <c r="C6" s="557"/>
      <c r="D6" s="239" t="s">
        <v>2</v>
      </c>
      <c r="E6" s="239" t="s">
        <v>3</v>
      </c>
      <c r="F6" s="239" t="s">
        <v>4</v>
      </c>
      <c r="G6" s="239" t="s">
        <v>5</v>
      </c>
      <c r="H6" s="239" t="s">
        <v>3</v>
      </c>
      <c r="I6" s="239" t="s">
        <v>4</v>
      </c>
    </row>
    <row r="7" spans="1:9" ht="12.75" customHeight="1">
      <c r="A7" s="589" t="s">
        <v>10</v>
      </c>
      <c r="B7" s="581" t="s">
        <v>315</v>
      </c>
      <c r="C7" s="4" t="s">
        <v>6</v>
      </c>
      <c r="D7" s="85">
        <v>32984</v>
      </c>
      <c r="E7" s="85">
        <v>47881</v>
      </c>
      <c r="F7" s="85">
        <f aca="true" t="shared" si="0" ref="F7:F12">D7+E7</f>
        <v>80865</v>
      </c>
      <c r="G7" s="85">
        <f aca="true" t="shared" si="1" ref="G7:G12">D7*0.8454</f>
        <v>27884.673600000002</v>
      </c>
      <c r="H7" s="85">
        <f aca="true" t="shared" si="2" ref="H7:H12">E7*0.8893</f>
        <v>42580.5733</v>
      </c>
      <c r="I7" s="85">
        <f aca="true" t="shared" si="3" ref="I7:I12">G7+H7</f>
        <v>70465.2469</v>
      </c>
    </row>
    <row r="8" spans="1:9" ht="12.75">
      <c r="A8" s="590"/>
      <c r="B8" s="582"/>
      <c r="C8" s="4" t="s">
        <v>7</v>
      </c>
      <c r="D8" s="85">
        <v>867</v>
      </c>
      <c r="E8" s="85">
        <v>304</v>
      </c>
      <c r="F8" s="85">
        <f t="shared" si="0"/>
        <v>1171</v>
      </c>
      <c r="G8" s="85">
        <f t="shared" si="1"/>
        <v>732.9618</v>
      </c>
      <c r="H8" s="85">
        <f t="shared" si="2"/>
        <v>270.3472</v>
      </c>
      <c r="I8" s="85">
        <f t="shared" si="3"/>
        <v>1003.309</v>
      </c>
    </row>
    <row r="9" spans="1:9" ht="12.75">
      <c r="A9" s="590"/>
      <c r="B9" s="583"/>
      <c r="C9" s="4" t="s">
        <v>8</v>
      </c>
      <c r="D9" s="85">
        <v>0</v>
      </c>
      <c r="E9" s="85">
        <v>3341</v>
      </c>
      <c r="F9" s="85">
        <f t="shared" si="0"/>
        <v>3341</v>
      </c>
      <c r="G9" s="85">
        <f t="shared" si="1"/>
        <v>0</v>
      </c>
      <c r="H9" s="85">
        <f t="shared" si="2"/>
        <v>2971.1513</v>
      </c>
      <c r="I9" s="85">
        <f t="shared" si="3"/>
        <v>2971.1513</v>
      </c>
    </row>
    <row r="10" spans="1:9" ht="12.75">
      <c r="A10" s="590"/>
      <c r="B10" s="581" t="s">
        <v>316</v>
      </c>
      <c r="C10" s="4" t="s">
        <v>6</v>
      </c>
      <c r="D10" s="85">
        <v>350</v>
      </c>
      <c r="E10" s="85">
        <v>9700</v>
      </c>
      <c r="F10" s="85">
        <f t="shared" si="0"/>
        <v>10050</v>
      </c>
      <c r="G10" s="85">
        <f t="shared" si="1"/>
        <v>295.89</v>
      </c>
      <c r="H10" s="85">
        <f t="shared" si="2"/>
        <v>8626.21</v>
      </c>
      <c r="I10" s="85">
        <f t="shared" si="3"/>
        <v>8922.099999999999</v>
      </c>
    </row>
    <row r="11" spans="1:9" ht="12.75">
      <c r="A11" s="590"/>
      <c r="B11" s="582"/>
      <c r="C11" s="4" t="s">
        <v>7</v>
      </c>
      <c r="D11" s="85">
        <v>100</v>
      </c>
      <c r="E11" s="85">
        <v>0</v>
      </c>
      <c r="F11" s="85">
        <f t="shared" si="0"/>
        <v>100</v>
      </c>
      <c r="G11" s="85">
        <f t="shared" si="1"/>
        <v>84.54</v>
      </c>
      <c r="H11" s="85">
        <f t="shared" si="2"/>
        <v>0</v>
      </c>
      <c r="I11" s="85">
        <f t="shared" si="3"/>
        <v>84.54</v>
      </c>
    </row>
    <row r="12" spans="1:9" ht="12.75">
      <c r="A12" s="590"/>
      <c r="B12" s="583"/>
      <c r="C12" s="4" t="s">
        <v>8</v>
      </c>
      <c r="D12" s="85">
        <v>0</v>
      </c>
      <c r="E12" s="85">
        <v>1000</v>
      </c>
      <c r="F12" s="85">
        <f t="shared" si="0"/>
        <v>1000</v>
      </c>
      <c r="G12" s="85">
        <f t="shared" si="1"/>
        <v>0</v>
      </c>
      <c r="H12" s="85">
        <f t="shared" si="2"/>
        <v>889.3</v>
      </c>
      <c r="I12" s="85">
        <f t="shared" si="3"/>
        <v>889.3</v>
      </c>
    </row>
    <row r="13" spans="1:9" ht="12.75">
      <c r="A13" s="593" t="s">
        <v>295</v>
      </c>
      <c r="B13" s="594"/>
      <c r="C13" s="595"/>
      <c r="D13" s="344">
        <f aca="true" t="shared" si="4" ref="D13:I13">SUM(D7:D12)</f>
        <v>34301</v>
      </c>
      <c r="E13" s="344">
        <f t="shared" si="4"/>
        <v>62226</v>
      </c>
      <c r="F13" s="344">
        <f t="shared" si="4"/>
        <v>96527</v>
      </c>
      <c r="G13" s="344">
        <f t="shared" si="4"/>
        <v>28998.065400000003</v>
      </c>
      <c r="H13" s="344">
        <f t="shared" si="4"/>
        <v>55337.58179999999</v>
      </c>
      <c r="I13" s="344">
        <f t="shared" si="4"/>
        <v>84335.64719999998</v>
      </c>
    </row>
    <row r="14" spans="1:9" ht="12.75">
      <c r="A14" s="589" t="s">
        <v>16</v>
      </c>
      <c r="B14" s="586" t="s">
        <v>316</v>
      </c>
      <c r="C14" s="4" t="s">
        <v>6</v>
      </c>
      <c r="D14" s="85">
        <v>825</v>
      </c>
      <c r="E14" s="85">
        <v>2133</v>
      </c>
      <c r="F14" s="85">
        <f aca="true" t="shared" si="5" ref="F14:F34">D14+E14</f>
        <v>2958</v>
      </c>
      <c r="G14" s="85">
        <v>710.9200000000001</v>
      </c>
      <c r="H14" s="85">
        <v>1755</v>
      </c>
      <c r="I14" s="47">
        <f aca="true" t="shared" si="6" ref="I14:I34">G14+H14</f>
        <v>2465.92</v>
      </c>
    </row>
    <row r="15" spans="1:9" ht="12.75">
      <c r="A15" s="590"/>
      <c r="B15" s="587"/>
      <c r="C15" s="4" t="s">
        <v>7</v>
      </c>
      <c r="D15" s="85">
        <v>71</v>
      </c>
      <c r="E15" s="85">
        <v>102</v>
      </c>
      <c r="F15" s="85">
        <f t="shared" si="5"/>
        <v>173</v>
      </c>
      <c r="G15" s="85">
        <v>59.24</v>
      </c>
      <c r="H15" s="85">
        <v>82.88</v>
      </c>
      <c r="I15" s="47">
        <f t="shared" si="6"/>
        <v>142.12</v>
      </c>
    </row>
    <row r="16" spans="1:9" ht="12.75">
      <c r="A16" s="590"/>
      <c r="B16" s="588"/>
      <c r="C16" s="4" t="s">
        <v>8</v>
      </c>
      <c r="D16" s="85">
        <v>64</v>
      </c>
      <c r="E16" s="85">
        <v>1707</v>
      </c>
      <c r="F16" s="85">
        <f t="shared" si="5"/>
        <v>1771</v>
      </c>
      <c r="G16" s="85">
        <v>53.76</v>
      </c>
      <c r="H16" s="85">
        <v>1443</v>
      </c>
      <c r="I16" s="47">
        <f t="shared" si="6"/>
        <v>1496.76</v>
      </c>
    </row>
    <row r="17" spans="1:9" ht="12.75">
      <c r="A17" s="590"/>
      <c r="B17" s="586" t="s">
        <v>169</v>
      </c>
      <c r="C17" s="4" t="s">
        <v>6</v>
      </c>
      <c r="D17" s="50">
        <v>7482</v>
      </c>
      <c r="E17" s="50">
        <v>24860</v>
      </c>
      <c r="F17" s="85">
        <f t="shared" si="5"/>
        <v>32342</v>
      </c>
      <c r="G17" s="85">
        <v>6329.4</v>
      </c>
      <c r="H17" s="85">
        <v>20901</v>
      </c>
      <c r="I17" s="47">
        <f t="shared" si="6"/>
        <v>27230.4</v>
      </c>
    </row>
    <row r="18" spans="1:9" ht="12.75">
      <c r="A18" s="590"/>
      <c r="B18" s="587"/>
      <c r="C18" s="4" t="s">
        <v>7</v>
      </c>
      <c r="D18" s="50">
        <v>250</v>
      </c>
      <c r="E18" s="50">
        <v>201</v>
      </c>
      <c r="F18" s="85">
        <f t="shared" si="5"/>
        <v>451</v>
      </c>
      <c r="G18" s="85">
        <v>206</v>
      </c>
      <c r="H18" s="85">
        <v>167</v>
      </c>
      <c r="I18" s="47">
        <f t="shared" si="6"/>
        <v>373</v>
      </c>
    </row>
    <row r="19" spans="1:9" ht="12.75">
      <c r="A19" s="590"/>
      <c r="B19" s="588"/>
      <c r="C19" s="4" t="s">
        <v>8</v>
      </c>
      <c r="D19" s="50">
        <v>0</v>
      </c>
      <c r="E19" s="50">
        <v>470</v>
      </c>
      <c r="F19" s="85">
        <f t="shared" si="5"/>
        <v>470</v>
      </c>
      <c r="G19" s="85">
        <v>0</v>
      </c>
      <c r="H19" s="85">
        <v>316</v>
      </c>
      <c r="I19" s="47">
        <f t="shared" si="6"/>
        <v>316</v>
      </c>
    </row>
    <row r="20" spans="1:9" ht="12.75">
      <c r="A20" s="590"/>
      <c r="B20" s="586" t="s">
        <v>315</v>
      </c>
      <c r="C20" s="4" t="s">
        <v>6</v>
      </c>
      <c r="D20" s="50">
        <v>846</v>
      </c>
      <c r="E20" s="50">
        <v>3103</v>
      </c>
      <c r="F20" s="50">
        <f t="shared" si="5"/>
        <v>3949</v>
      </c>
      <c r="G20" s="50">
        <v>720</v>
      </c>
      <c r="H20" s="50">
        <v>2698</v>
      </c>
      <c r="I20" s="47">
        <f t="shared" si="6"/>
        <v>3418</v>
      </c>
    </row>
    <row r="21" spans="1:9" ht="12.75">
      <c r="A21" s="590"/>
      <c r="B21" s="587"/>
      <c r="C21" s="4" t="s">
        <v>7</v>
      </c>
      <c r="D21" s="85">
        <v>0</v>
      </c>
      <c r="E21" s="85">
        <v>0</v>
      </c>
      <c r="F21" s="85">
        <f t="shared" si="5"/>
        <v>0</v>
      </c>
      <c r="G21" s="85">
        <v>0</v>
      </c>
      <c r="H21" s="85">
        <v>0</v>
      </c>
      <c r="I21" s="47">
        <f t="shared" si="6"/>
        <v>0</v>
      </c>
    </row>
    <row r="22" spans="1:9" ht="12.75">
      <c r="A22" s="590"/>
      <c r="B22" s="588"/>
      <c r="C22" s="4" t="s">
        <v>8</v>
      </c>
      <c r="D22" s="85">
        <v>0</v>
      </c>
      <c r="E22" s="85">
        <v>0</v>
      </c>
      <c r="F22" s="85">
        <f t="shared" si="5"/>
        <v>0</v>
      </c>
      <c r="G22" s="85">
        <v>0</v>
      </c>
      <c r="H22" s="85">
        <v>0</v>
      </c>
      <c r="I22" s="47">
        <f t="shared" si="6"/>
        <v>0</v>
      </c>
    </row>
    <row r="23" spans="1:9" ht="12.75">
      <c r="A23" s="590"/>
      <c r="B23" s="586" t="s">
        <v>317</v>
      </c>
      <c r="C23" s="4" t="s">
        <v>6</v>
      </c>
      <c r="D23" s="85">
        <v>8379</v>
      </c>
      <c r="E23" s="85">
        <v>6964.6</v>
      </c>
      <c r="F23" s="85">
        <f t="shared" si="5"/>
        <v>15343.6</v>
      </c>
      <c r="G23" s="85">
        <v>7004.52</v>
      </c>
      <c r="H23" s="85">
        <v>5971</v>
      </c>
      <c r="I23" s="47">
        <f t="shared" si="6"/>
        <v>12975.52</v>
      </c>
    </row>
    <row r="24" spans="1:9" ht="12.75">
      <c r="A24" s="590"/>
      <c r="B24" s="587"/>
      <c r="C24" s="4" t="s">
        <v>7</v>
      </c>
      <c r="D24" s="85">
        <v>9</v>
      </c>
      <c r="E24" s="85">
        <v>68</v>
      </c>
      <c r="F24" s="85">
        <f t="shared" si="5"/>
        <v>77</v>
      </c>
      <c r="G24" s="85">
        <v>7.2</v>
      </c>
      <c r="H24" s="85">
        <v>55.7</v>
      </c>
      <c r="I24" s="47">
        <f t="shared" si="6"/>
        <v>62.900000000000006</v>
      </c>
    </row>
    <row r="25" spans="1:9" ht="12.75">
      <c r="A25" s="590"/>
      <c r="B25" s="588"/>
      <c r="C25" s="4" t="s">
        <v>8</v>
      </c>
      <c r="D25" s="85">
        <v>47</v>
      </c>
      <c r="E25" s="85">
        <v>2034</v>
      </c>
      <c r="F25" s="85">
        <f t="shared" si="5"/>
        <v>2081</v>
      </c>
      <c r="G25" s="85">
        <v>40.12</v>
      </c>
      <c r="H25" s="85">
        <v>1740.2</v>
      </c>
      <c r="I25" s="47">
        <f t="shared" si="6"/>
        <v>1780.32</v>
      </c>
    </row>
    <row r="26" spans="1:9" ht="12.75">
      <c r="A26" s="590"/>
      <c r="B26" s="581" t="s">
        <v>318</v>
      </c>
      <c r="C26" s="4" t="s">
        <v>6</v>
      </c>
      <c r="D26" s="85">
        <v>17</v>
      </c>
      <c r="E26" s="85">
        <v>42</v>
      </c>
      <c r="F26" s="85">
        <f t="shared" si="5"/>
        <v>59</v>
      </c>
      <c r="G26" s="85">
        <v>14.28</v>
      </c>
      <c r="H26" s="85">
        <v>35.28</v>
      </c>
      <c r="I26" s="47">
        <f t="shared" si="6"/>
        <v>49.56</v>
      </c>
    </row>
    <row r="27" spans="1:9" ht="12.75">
      <c r="A27" s="590"/>
      <c r="B27" s="582"/>
      <c r="C27" s="4" t="s">
        <v>7</v>
      </c>
      <c r="D27" s="85">
        <v>0</v>
      </c>
      <c r="E27" s="85">
        <v>0</v>
      </c>
      <c r="F27" s="85">
        <f t="shared" si="5"/>
        <v>0</v>
      </c>
      <c r="G27" s="85">
        <v>0</v>
      </c>
      <c r="H27" s="85">
        <v>0</v>
      </c>
      <c r="I27" s="47">
        <f t="shared" si="6"/>
        <v>0</v>
      </c>
    </row>
    <row r="28" spans="1:9" ht="12.75">
      <c r="A28" s="590"/>
      <c r="B28" s="583"/>
      <c r="C28" s="4" t="s">
        <v>8</v>
      </c>
      <c r="D28" s="85">
        <v>32</v>
      </c>
      <c r="E28" s="85">
        <v>1637</v>
      </c>
      <c r="F28" s="85">
        <f t="shared" si="5"/>
        <v>1669</v>
      </c>
      <c r="G28" s="85">
        <v>26.88</v>
      </c>
      <c r="H28" s="50">
        <v>1380</v>
      </c>
      <c r="I28" s="47">
        <f t="shared" si="6"/>
        <v>1406.88</v>
      </c>
    </row>
    <row r="29" spans="1:9" ht="12.75">
      <c r="A29" s="590"/>
      <c r="B29" s="581" t="s">
        <v>170</v>
      </c>
      <c r="C29" s="4" t="s">
        <v>6</v>
      </c>
      <c r="D29" s="85">
        <v>0</v>
      </c>
      <c r="E29" s="85">
        <v>6237</v>
      </c>
      <c r="F29" s="85">
        <f t="shared" si="5"/>
        <v>6237</v>
      </c>
      <c r="G29" s="85">
        <v>0</v>
      </c>
      <c r="H29" s="85">
        <v>5358</v>
      </c>
      <c r="I29" s="47">
        <f t="shared" si="6"/>
        <v>5358</v>
      </c>
    </row>
    <row r="30" spans="1:9" ht="12.75">
      <c r="A30" s="590"/>
      <c r="B30" s="582"/>
      <c r="C30" s="4" t="s">
        <v>7</v>
      </c>
      <c r="D30" s="85">
        <v>22</v>
      </c>
      <c r="E30" s="85">
        <v>0</v>
      </c>
      <c r="F30" s="85">
        <f t="shared" si="5"/>
        <v>22</v>
      </c>
      <c r="G30" s="85">
        <v>18.48</v>
      </c>
      <c r="H30" s="85">
        <v>0</v>
      </c>
      <c r="I30" s="47">
        <f t="shared" si="6"/>
        <v>18.48</v>
      </c>
    </row>
    <row r="31" spans="1:9" ht="12.75">
      <c r="A31" s="590"/>
      <c r="B31" s="583"/>
      <c r="C31" s="4" t="s">
        <v>8</v>
      </c>
      <c r="D31" s="85">
        <v>0</v>
      </c>
      <c r="E31" s="85">
        <v>1259</v>
      </c>
      <c r="F31" s="85">
        <f t="shared" si="5"/>
        <v>1259</v>
      </c>
      <c r="G31" s="85">
        <v>0</v>
      </c>
      <c r="H31" s="85">
        <v>1057.56</v>
      </c>
      <c r="I31" s="47">
        <f t="shared" si="6"/>
        <v>1057.56</v>
      </c>
    </row>
    <row r="32" spans="1:9" ht="12.75">
      <c r="A32" s="590"/>
      <c r="B32" s="586" t="s">
        <v>319</v>
      </c>
      <c r="C32" s="4" t="s">
        <v>6</v>
      </c>
      <c r="D32" s="85">
        <v>26</v>
      </c>
      <c r="E32" s="85">
        <v>2119</v>
      </c>
      <c r="F32" s="85">
        <f t="shared" si="5"/>
        <v>2145</v>
      </c>
      <c r="G32" s="85">
        <v>21.84</v>
      </c>
      <c r="H32" s="85">
        <v>1789</v>
      </c>
      <c r="I32" s="47">
        <f t="shared" si="6"/>
        <v>1810.84</v>
      </c>
    </row>
    <row r="33" spans="1:9" ht="12.75">
      <c r="A33" s="590"/>
      <c r="B33" s="587"/>
      <c r="C33" s="4" t="s">
        <v>7</v>
      </c>
      <c r="D33" s="85">
        <v>16</v>
      </c>
      <c r="E33" s="85">
        <v>0</v>
      </c>
      <c r="F33" s="85">
        <f t="shared" si="5"/>
        <v>16</v>
      </c>
      <c r="G33" s="85">
        <v>13.44</v>
      </c>
      <c r="H33" s="85">
        <v>0</v>
      </c>
      <c r="I33" s="47">
        <f t="shared" si="6"/>
        <v>13.44</v>
      </c>
    </row>
    <row r="34" spans="1:9" ht="12.75">
      <c r="A34" s="591"/>
      <c r="B34" s="588"/>
      <c r="C34" s="4" t="s">
        <v>8</v>
      </c>
      <c r="D34" s="85">
        <v>23</v>
      </c>
      <c r="E34" s="85">
        <v>669</v>
      </c>
      <c r="F34" s="85">
        <f t="shared" si="5"/>
        <v>692</v>
      </c>
      <c r="G34" s="85">
        <v>19.32</v>
      </c>
      <c r="H34" s="85">
        <v>561.9599999999999</v>
      </c>
      <c r="I34" s="47">
        <f t="shared" si="6"/>
        <v>581.28</v>
      </c>
    </row>
    <row r="35" spans="1:9" ht="12.75">
      <c r="A35" s="593" t="s">
        <v>295</v>
      </c>
      <c r="B35" s="594"/>
      <c r="C35" s="595"/>
      <c r="D35" s="344">
        <f aca="true" t="shared" si="7" ref="D35:I35">SUM(D14:D34)</f>
        <v>18109</v>
      </c>
      <c r="E35" s="344">
        <f t="shared" si="7"/>
        <v>53605.6</v>
      </c>
      <c r="F35" s="344">
        <f t="shared" si="7"/>
        <v>71714.6</v>
      </c>
      <c r="G35" s="344">
        <f t="shared" si="7"/>
        <v>15245.400000000001</v>
      </c>
      <c r="H35" s="344">
        <f t="shared" si="7"/>
        <v>45311.579999999994</v>
      </c>
      <c r="I35" s="344">
        <f t="shared" si="7"/>
        <v>60556.979999999996</v>
      </c>
    </row>
    <row r="36" spans="1:9" ht="12.75">
      <c r="A36" s="589" t="s">
        <v>17</v>
      </c>
      <c r="B36" s="586" t="s">
        <v>172</v>
      </c>
      <c r="C36" s="4" t="s">
        <v>6</v>
      </c>
      <c r="D36" s="99">
        <v>100</v>
      </c>
      <c r="E36" s="85">
        <v>16526.5</v>
      </c>
      <c r="F36" s="85">
        <f aca="true" t="shared" si="8" ref="F36:F47">D36+E36</f>
        <v>16626.5</v>
      </c>
      <c r="G36" s="347">
        <v>83</v>
      </c>
      <c r="H36" s="347">
        <v>13571.561800000001</v>
      </c>
      <c r="I36" s="85">
        <f aca="true" t="shared" si="9" ref="I36:I47">G36+H36</f>
        <v>13654.561800000001</v>
      </c>
    </row>
    <row r="37" spans="1:9" ht="12.75">
      <c r="A37" s="590"/>
      <c r="B37" s="587"/>
      <c r="C37" s="4" t="s">
        <v>7</v>
      </c>
      <c r="D37" s="50">
        <v>227</v>
      </c>
      <c r="E37" s="50">
        <v>20</v>
      </c>
      <c r="F37" s="85">
        <f t="shared" si="8"/>
        <v>247</v>
      </c>
      <c r="G37" s="347">
        <v>186.41240000000002</v>
      </c>
      <c r="H37" s="347">
        <v>16.424</v>
      </c>
      <c r="I37" s="85">
        <f t="shared" si="9"/>
        <v>202.83640000000003</v>
      </c>
    </row>
    <row r="38" spans="1:9" ht="12.75">
      <c r="A38" s="590"/>
      <c r="B38" s="588"/>
      <c r="C38" s="4" t="s">
        <v>8</v>
      </c>
      <c r="D38" s="50">
        <v>0</v>
      </c>
      <c r="E38" s="50">
        <v>68</v>
      </c>
      <c r="F38" s="85">
        <f t="shared" si="8"/>
        <v>68</v>
      </c>
      <c r="G38" s="347">
        <v>0</v>
      </c>
      <c r="H38" s="347">
        <v>55.8416</v>
      </c>
      <c r="I38" s="85">
        <f t="shared" si="9"/>
        <v>55.8416</v>
      </c>
    </row>
    <row r="39" spans="1:9" ht="12.75">
      <c r="A39" s="590"/>
      <c r="B39" s="586" t="s">
        <v>173</v>
      </c>
      <c r="C39" s="4" t="s">
        <v>6</v>
      </c>
      <c r="D39" s="50">
        <v>0</v>
      </c>
      <c r="E39" s="50">
        <v>19336.5</v>
      </c>
      <c r="F39" s="85">
        <f t="shared" si="8"/>
        <v>19336.5</v>
      </c>
      <c r="G39" s="347">
        <v>0</v>
      </c>
      <c r="H39" s="347">
        <v>15879.133800000001</v>
      </c>
      <c r="I39" s="85">
        <f t="shared" si="9"/>
        <v>15879.133800000001</v>
      </c>
    </row>
    <row r="40" spans="1:9" ht="12.75">
      <c r="A40" s="590"/>
      <c r="B40" s="587"/>
      <c r="C40" s="4" t="s">
        <v>7</v>
      </c>
      <c r="D40" s="50">
        <v>140</v>
      </c>
      <c r="E40" s="50">
        <v>0</v>
      </c>
      <c r="F40" s="85">
        <f t="shared" si="8"/>
        <v>140</v>
      </c>
      <c r="G40" s="347">
        <v>114.968</v>
      </c>
      <c r="H40" s="347">
        <v>0</v>
      </c>
      <c r="I40" s="85">
        <f t="shared" si="9"/>
        <v>114.968</v>
      </c>
    </row>
    <row r="41" spans="1:9" ht="12.75">
      <c r="A41" s="590"/>
      <c r="B41" s="588"/>
      <c r="C41" s="4" t="s">
        <v>8</v>
      </c>
      <c r="D41" s="50">
        <v>0</v>
      </c>
      <c r="E41" s="50">
        <v>4893</v>
      </c>
      <c r="F41" s="85">
        <f t="shared" si="8"/>
        <v>4893</v>
      </c>
      <c r="G41" s="347">
        <v>0</v>
      </c>
      <c r="H41" s="347">
        <v>4018.1316</v>
      </c>
      <c r="I41" s="85">
        <f t="shared" si="9"/>
        <v>4018.1316</v>
      </c>
    </row>
    <row r="42" spans="1:9" ht="12.75">
      <c r="A42" s="590"/>
      <c r="B42" s="33"/>
      <c r="C42" s="4" t="s">
        <v>6</v>
      </c>
      <c r="D42" s="85">
        <v>0</v>
      </c>
      <c r="E42" s="85">
        <v>250</v>
      </c>
      <c r="F42" s="85">
        <f t="shared" si="8"/>
        <v>250</v>
      </c>
      <c r="G42" s="347">
        <v>0</v>
      </c>
      <c r="H42" s="347">
        <v>205.3</v>
      </c>
      <c r="I42" s="85">
        <f t="shared" si="9"/>
        <v>205.3</v>
      </c>
    </row>
    <row r="43" spans="1:9" ht="12.75">
      <c r="A43" s="590"/>
      <c r="B43" s="33" t="s">
        <v>321</v>
      </c>
      <c r="C43" s="4" t="s">
        <v>7</v>
      </c>
      <c r="D43" s="85">
        <v>57</v>
      </c>
      <c r="E43" s="85">
        <v>0</v>
      </c>
      <c r="F43" s="85">
        <f t="shared" si="8"/>
        <v>57</v>
      </c>
      <c r="G43" s="347">
        <v>46.8084</v>
      </c>
      <c r="H43" s="347">
        <v>0</v>
      </c>
      <c r="I43" s="85">
        <f t="shared" si="9"/>
        <v>46.8084</v>
      </c>
    </row>
    <row r="44" spans="1:9" ht="12.75">
      <c r="A44" s="590"/>
      <c r="B44" s="33"/>
      <c r="C44" s="4" t="s">
        <v>8</v>
      </c>
      <c r="D44" s="85">
        <v>0</v>
      </c>
      <c r="E44" s="85">
        <v>2557</v>
      </c>
      <c r="F44" s="85">
        <f t="shared" si="8"/>
        <v>2557</v>
      </c>
      <c r="G44" s="347">
        <v>0</v>
      </c>
      <c r="H44" s="347">
        <v>2099.8084</v>
      </c>
      <c r="I44" s="85">
        <f t="shared" si="9"/>
        <v>2099.8084</v>
      </c>
    </row>
    <row r="45" spans="1:9" ht="12.75">
      <c r="A45" s="590"/>
      <c r="B45" s="586" t="s">
        <v>320</v>
      </c>
      <c r="C45" s="4" t="s">
        <v>6</v>
      </c>
      <c r="D45" s="50">
        <v>0</v>
      </c>
      <c r="E45" s="50">
        <v>0</v>
      </c>
      <c r="F45" s="85">
        <f t="shared" si="8"/>
        <v>0</v>
      </c>
      <c r="G45" s="347">
        <v>0</v>
      </c>
      <c r="H45" s="347">
        <v>0</v>
      </c>
      <c r="I45" s="85">
        <f t="shared" si="9"/>
        <v>0</v>
      </c>
    </row>
    <row r="46" spans="1:9" ht="12.75">
      <c r="A46" s="590"/>
      <c r="B46" s="587"/>
      <c r="C46" s="4" t="s">
        <v>7</v>
      </c>
      <c r="D46" s="50">
        <v>0</v>
      </c>
      <c r="E46" s="50">
        <v>0</v>
      </c>
      <c r="F46" s="85">
        <f t="shared" si="8"/>
        <v>0</v>
      </c>
      <c r="G46" s="347">
        <v>0</v>
      </c>
      <c r="H46" s="347">
        <v>0</v>
      </c>
      <c r="I46" s="85">
        <f t="shared" si="9"/>
        <v>0</v>
      </c>
    </row>
    <row r="47" spans="1:9" ht="12.75">
      <c r="A47" s="590"/>
      <c r="B47" s="588"/>
      <c r="C47" s="4" t="s">
        <v>8</v>
      </c>
      <c r="D47" s="50">
        <v>0</v>
      </c>
      <c r="E47" s="50">
        <v>0</v>
      </c>
      <c r="F47" s="85">
        <f t="shared" si="8"/>
        <v>0</v>
      </c>
      <c r="G47" s="347">
        <v>0</v>
      </c>
      <c r="H47" s="347">
        <v>0</v>
      </c>
      <c r="I47" s="85">
        <f t="shared" si="9"/>
        <v>0</v>
      </c>
    </row>
    <row r="48" spans="1:9" ht="12.75">
      <c r="A48" s="593" t="s">
        <v>295</v>
      </c>
      <c r="B48" s="594"/>
      <c r="C48" s="595"/>
      <c r="D48" s="344">
        <f aca="true" t="shared" si="10" ref="D48:I48">SUM(D36:D47)</f>
        <v>524</v>
      </c>
      <c r="E48" s="344">
        <f t="shared" si="10"/>
        <v>43651</v>
      </c>
      <c r="F48" s="344">
        <f t="shared" si="10"/>
        <v>44175</v>
      </c>
      <c r="G48" s="344">
        <f t="shared" si="10"/>
        <v>431.18880000000007</v>
      </c>
      <c r="H48" s="344">
        <f t="shared" si="10"/>
        <v>35846.20120000001</v>
      </c>
      <c r="I48" s="344">
        <f t="shared" si="10"/>
        <v>36277.39000000001</v>
      </c>
    </row>
    <row r="49" spans="1:9" ht="12.75" customHeight="1">
      <c r="A49" s="589" t="s">
        <v>18</v>
      </c>
      <c r="B49" s="603" t="s">
        <v>315</v>
      </c>
      <c r="C49" s="4" t="s">
        <v>6</v>
      </c>
      <c r="D49" s="47">
        <v>1007</v>
      </c>
      <c r="E49" s="47">
        <v>3914</v>
      </c>
      <c r="F49" s="47">
        <f aca="true" t="shared" si="11" ref="F49:F57">D49+E49</f>
        <v>4921</v>
      </c>
      <c r="G49" s="47">
        <v>850</v>
      </c>
      <c r="H49" s="47">
        <v>3240</v>
      </c>
      <c r="I49" s="47">
        <f aca="true" t="shared" si="12" ref="I49:I57">G49+H49</f>
        <v>4090</v>
      </c>
    </row>
    <row r="50" spans="1:9" ht="12.75">
      <c r="A50" s="590"/>
      <c r="B50" s="605"/>
      <c r="C50" s="4" t="s">
        <v>7</v>
      </c>
      <c r="D50" s="47">
        <v>0</v>
      </c>
      <c r="E50" s="47">
        <v>0</v>
      </c>
      <c r="F50" s="47">
        <f t="shared" si="11"/>
        <v>0</v>
      </c>
      <c r="G50" s="47">
        <v>0</v>
      </c>
      <c r="H50" s="47">
        <v>0</v>
      </c>
      <c r="I50" s="47">
        <f t="shared" si="12"/>
        <v>0</v>
      </c>
    </row>
    <row r="51" spans="1:9" ht="12.75">
      <c r="A51" s="590"/>
      <c r="B51" s="607"/>
      <c r="C51" s="4" t="s">
        <v>8</v>
      </c>
      <c r="D51" s="47">
        <v>0</v>
      </c>
      <c r="E51" s="47">
        <v>0</v>
      </c>
      <c r="F51" s="47">
        <f t="shared" si="11"/>
        <v>0</v>
      </c>
      <c r="G51" s="47">
        <v>0</v>
      </c>
      <c r="H51" s="47">
        <v>0</v>
      </c>
      <c r="I51" s="47">
        <f t="shared" si="12"/>
        <v>0</v>
      </c>
    </row>
    <row r="52" spans="1:9" ht="12.75">
      <c r="A52" s="590"/>
      <c r="B52" s="586" t="s">
        <v>321</v>
      </c>
      <c r="C52" s="4" t="s">
        <v>6</v>
      </c>
      <c r="D52" s="47">
        <v>0</v>
      </c>
      <c r="E52" s="47">
        <v>1865</v>
      </c>
      <c r="F52" s="47">
        <f t="shared" si="11"/>
        <v>1865</v>
      </c>
      <c r="G52" s="47">
        <v>0</v>
      </c>
      <c r="H52" s="47">
        <v>1570</v>
      </c>
      <c r="I52" s="47">
        <f t="shared" si="12"/>
        <v>1570</v>
      </c>
    </row>
    <row r="53" spans="1:9" ht="12.75">
      <c r="A53" s="590"/>
      <c r="B53" s="587"/>
      <c r="C53" s="4" t="s">
        <v>7</v>
      </c>
      <c r="D53" s="47">
        <v>0</v>
      </c>
      <c r="E53" s="47">
        <v>0</v>
      </c>
      <c r="F53" s="47">
        <f t="shared" si="11"/>
        <v>0</v>
      </c>
      <c r="G53" s="47">
        <v>0</v>
      </c>
      <c r="H53" s="47">
        <v>0</v>
      </c>
      <c r="I53" s="47">
        <f t="shared" si="12"/>
        <v>0</v>
      </c>
    </row>
    <row r="54" spans="1:9" ht="12.75">
      <c r="A54" s="590"/>
      <c r="B54" s="588"/>
      <c r="C54" s="4" t="s">
        <v>8</v>
      </c>
      <c r="D54" s="47">
        <v>0</v>
      </c>
      <c r="E54" s="47">
        <v>2000</v>
      </c>
      <c r="F54" s="47">
        <f t="shared" si="11"/>
        <v>2000</v>
      </c>
      <c r="G54" s="47">
        <v>0</v>
      </c>
      <c r="H54" s="47">
        <v>1630</v>
      </c>
      <c r="I54" s="47">
        <f t="shared" si="12"/>
        <v>1630</v>
      </c>
    </row>
    <row r="55" spans="1:9" ht="12.75">
      <c r="A55" s="590"/>
      <c r="B55" s="105"/>
      <c r="C55" s="1" t="s">
        <v>6</v>
      </c>
      <c r="D55" s="47">
        <v>0</v>
      </c>
      <c r="E55" s="47">
        <v>11419</v>
      </c>
      <c r="F55" s="47">
        <f t="shared" si="11"/>
        <v>11419</v>
      </c>
      <c r="G55" s="47">
        <v>0</v>
      </c>
      <c r="H55" s="47">
        <v>9378</v>
      </c>
      <c r="I55" s="47">
        <f t="shared" si="12"/>
        <v>9378</v>
      </c>
    </row>
    <row r="56" spans="1:9" ht="12.75">
      <c r="A56" s="590"/>
      <c r="B56" s="33" t="s">
        <v>319</v>
      </c>
      <c r="C56" s="1" t="s">
        <v>7</v>
      </c>
      <c r="D56" s="47">
        <v>0</v>
      </c>
      <c r="E56" s="47">
        <v>0</v>
      </c>
      <c r="F56" s="47">
        <f t="shared" si="11"/>
        <v>0</v>
      </c>
      <c r="G56" s="47">
        <v>0</v>
      </c>
      <c r="H56" s="47">
        <v>0</v>
      </c>
      <c r="I56" s="47">
        <f t="shared" si="12"/>
        <v>0</v>
      </c>
    </row>
    <row r="57" spans="1:9" ht="12.75">
      <c r="A57" s="591"/>
      <c r="B57" s="34"/>
      <c r="C57" s="1" t="s">
        <v>8</v>
      </c>
      <c r="D57" s="47">
        <v>0</v>
      </c>
      <c r="E57" s="47">
        <v>0</v>
      </c>
      <c r="F57" s="47">
        <f t="shared" si="11"/>
        <v>0</v>
      </c>
      <c r="G57" s="47">
        <v>0</v>
      </c>
      <c r="H57" s="47">
        <v>0</v>
      </c>
      <c r="I57" s="47">
        <f t="shared" si="12"/>
        <v>0</v>
      </c>
    </row>
    <row r="58" spans="1:9" ht="12.75">
      <c r="A58" s="630" t="s">
        <v>295</v>
      </c>
      <c r="B58" s="631"/>
      <c r="C58" s="595"/>
      <c r="D58" s="344">
        <f aca="true" t="shared" si="13" ref="D58:I58">SUM(D49:D57)</f>
        <v>1007</v>
      </c>
      <c r="E58" s="344">
        <f t="shared" si="13"/>
        <v>19198</v>
      </c>
      <c r="F58" s="344">
        <f t="shared" si="13"/>
        <v>20205</v>
      </c>
      <c r="G58" s="344">
        <f t="shared" si="13"/>
        <v>850</v>
      </c>
      <c r="H58" s="344">
        <f t="shared" si="13"/>
        <v>15818</v>
      </c>
      <c r="I58" s="344">
        <f t="shared" si="13"/>
        <v>16668</v>
      </c>
    </row>
    <row r="59" spans="1:9" ht="12.75">
      <c r="A59" s="592" t="s">
        <v>19</v>
      </c>
      <c r="B59" s="592"/>
      <c r="C59" s="5" t="s">
        <v>6</v>
      </c>
      <c r="D59" s="188">
        <f aca="true" t="shared" si="14" ref="D59:I61">D7+D10+D14+D17+D20+D23+D26+D29+D32+D36+D39+D42+D45+D49+D52+D55</f>
        <v>52016</v>
      </c>
      <c r="E59" s="188">
        <f t="shared" si="14"/>
        <v>156350.6</v>
      </c>
      <c r="F59" s="188">
        <f t="shared" si="14"/>
        <v>208366.6</v>
      </c>
      <c r="G59" s="188">
        <f t="shared" si="14"/>
        <v>43914.5236</v>
      </c>
      <c r="H59" s="188">
        <f t="shared" si="14"/>
        <v>133558.0589</v>
      </c>
      <c r="I59" s="188">
        <f t="shared" si="14"/>
        <v>177472.58250000002</v>
      </c>
    </row>
    <row r="60" spans="1:9" ht="12.75">
      <c r="A60" s="592"/>
      <c r="B60" s="592"/>
      <c r="C60" s="5" t="s">
        <v>7</v>
      </c>
      <c r="D60" s="188">
        <f t="shared" si="14"/>
        <v>1759</v>
      </c>
      <c r="E60" s="188">
        <f t="shared" si="14"/>
        <v>695</v>
      </c>
      <c r="F60" s="188">
        <f t="shared" si="14"/>
        <v>2454</v>
      </c>
      <c r="G60" s="188">
        <f t="shared" si="14"/>
        <v>1470.0506</v>
      </c>
      <c r="H60" s="188">
        <f t="shared" si="14"/>
        <v>592.3512000000001</v>
      </c>
      <c r="I60" s="188">
        <f t="shared" si="14"/>
        <v>2062.4018000000005</v>
      </c>
    </row>
    <row r="61" spans="1:9" ht="12.75">
      <c r="A61" s="592"/>
      <c r="B61" s="592"/>
      <c r="C61" s="5" t="s">
        <v>8</v>
      </c>
      <c r="D61" s="188">
        <f t="shared" si="14"/>
        <v>166</v>
      </c>
      <c r="E61" s="188">
        <f t="shared" si="14"/>
        <v>21635</v>
      </c>
      <c r="F61" s="188">
        <f t="shared" si="14"/>
        <v>21801</v>
      </c>
      <c r="G61" s="188">
        <f t="shared" si="14"/>
        <v>140.07999999999998</v>
      </c>
      <c r="H61" s="188">
        <f t="shared" si="14"/>
        <v>18162.952899999997</v>
      </c>
      <c r="I61" s="188">
        <f t="shared" si="14"/>
        <v>18303.0329</v>
      </c>
    </row>
    <row r="62" spans="1:9" ht="12.75">
      <c r="A62" s="575" t="s">
        <v>9</v>
      </c>
      <c r="B62" s="576"/>
      <c r="C62" s="576"/>
      <c r="D62" s="60">
        <f aca="true" t="shared" si="15" ref="D62:I62">SUM(D59:D61)</f>
        <v>53941</v>
      </c>
      <c r="E62" s="60">
        <f t="shared" si="15"/>
        <v>178680.6</v>
      </c>
      <c r="F62" s="60">
        <f t="shared" si="15"/>
        <v>232621.6</v>
      </c>
      <c r="G62" s="60">
        <f t="shared" si="15"/>
        <v>45524.654200000004</v>
      </c>
      <c r="H62" s="60">
        <f t="shared" si="15"/>
        <v>152313.363</v>
      </c>
      <c r="I62" s="60">
        <f t="shared" si="15"/>
        <v>197838.0172</v>
      </c>
    </row>
    <row r="63" spans="1:9" s="63" customFormat="1" ht="12.75">
      <c r="A63" s="222"/>
      <c r="B63" s="222"/>
      <c r="C63" s="222"/>
      <c r="D63" s="224"/>
      <c r="E63" s="224"/>
      <c r="F63" s="224"/>
      <c r="G63" s="224"/>
      <c r="H63" s="224"/>
      <c r="I63" s="224"/>
    </row>
    <row r="64" spans="1:9" s="63" customFormat="1" ht="12.75">
      <c r="A64" s="222"/>
      <c r="B64" s="222"/>
      <c r="C64" s="222"/>
      <c r="D64" s="224"/>
      <c r="E64" s="224"/>
      <c r="F64" s="224"/>
      <c r="G64" s="224"/>
      <c r="H64" s="224"/>
      <c r="I64" s="224"/>
    </row>
    <row r="65" spans="1:9" s="63" customFormat="1" ht="12.75">
      <c r="A65" s="554" t="s">
        <v>22</v>
      </c>
      <c r="B65" s="554"/>
      <c r="C65" s="554"/>
      <c r="D65" s="250"/>
      <c r="E65" s="250"/>
      <c r="F65" s="250"/>
      <c r="G65" s="250"/>
      <c r="H65" s="250"/>
      <c r="I65" s="250"/>
    </row>
    <row r="66" spans="1:9" s="63" customFormat="1" ht="12.75">
      <c r="A66" s="554" t="s">
        <v>23</v>
      </c>
      <c r="B66" s="554"/>
      <c r="C66" s="7"/>
      <c r="D66" s="250"/>
      <c r="E66" s="250"/>
      <c r="F66" s="250"/>
      <c r="G66" s="250"/>
      <c r="H66" s="250"/>
      <c r="I66" s="250"/>
    </row>
    <row r="67" spans="1:9" s="63" customFormat="1" ht="12.75">
      <c r="A67" s="222"/>
      <c r="B67" s="222"/>
      <c r="C67" s="222"/>
      <c r="D67" s="224"/>
      <c r="E67" s="224"/>
      <c r="F67" s="224"/>
      <c r="G67" s="224"/>
      <c r="H67" s="224"/>
      <c r="I67" s="224"/>
    </row>
    <row r="68" spans="1:9" s="63" customFormat="1" ht="12.75">
      <c r="A68" s="629" t="s">
        <v>400</v>
      </c>
      <c r="B68" s="629"/>
      <c r="C68" s="629"/>
      <c r="D68" s="629"/>
      <c r="E68" s="629"/>
      <c r="F68" s="629"/>
      <c r="G68" s="629"/>
      <c r="H68" s="629"/>
      <c r="I68" s="629"/>
    </row>
    <row r="69" spans="1:9" s="63" customFormat="1" ht="12.75">
      <c r="A69" s="629" t="s">
        <v>472</v>
      </c>
      <c r="B69" s="629"/>
      <c r="C69" s="629"/>
      <c r="D69" s="629"/>
      <c r="E69" s="629"/>
      <c r="F69" s="629"/>
      <c r="G69" s="629"/>
      <c r="H69" s="629"/>
      <c r="I69" s="629"/>
    </row>
    <row r="70" spans="1:9" s="63" customFormat="1" ht="12.75">
      <c r="A70"/>
      <c r="B70"/>
      <c r="C70"/>
      <c r="D70"/>
      <c r="E70"/>
      <c r="F70"/>
      <c r="G70"/>
      <c r="H70"/>
      <c r="I70"/>
    </row>
    <row r="71" spans="1:9" s="63" customFormat="1" ht="12.75">
      <c r="A71"/>
      <c r="B71"/>
      <c r="C71"/>
      <c r="D71"/>
      <c r="E71"/>
      <c r="F71"/>
      <c r="G71"/>
      <c r="H71"/>
      <c r="I71" s="28" t="s">
        <v>401</v>
      </c>
    </row>
    <row r="72" spans="1:9" s="63" customFormat="1" ht="12.75">
      <c r="A72" s="625" t="s">
        <v>399</v>
      </c>
      <c r="B72" s="626"/>
      <c r="C72" s="555" t="s">
        <v>1</v>
      </c>
      <c r="D72" s="580" t="s">
        <v>57</v>
      </c>
      <c r="E72" s="580"/>
      <c r="F72" s="580"/>
      <c r="G72" s="580" t="s">
        <v>58</v>
      </c>
      <c r="H72" s="580"/>
      <c r="I72" s="580"/>
    </row>
    <row r="73" spans="1:9" s="63" customFormat="1" ht="12.75">
      <c r="A73" s="627"/>
      <c r="B73" s="628"/>
      <c r="C73" s="557"/>
      <c r="D73" s="239" t="s">
        <v>2</v>
      </c>
      <c r="E73" s="239" t="s">
        <v>3</v>
      </c>
      <c r="F73" s="239" t="s">
        <v>4</v>
      </c>
      <c r="G73" s="239" t="s">
        <v>5</v>
      </c>
      <c r="H73" s="239" t="s">
        <v>3</v>
      </c>
      <c r="I73" s="239" t="s">
        <v>4</v>
      </c>
    </row>
    <row r="74" spans="1:9" s="63" customFormat="1" ht="12.75">
      <c r="A74" s="617" t="s">
        <v>315</v>
      </c>
      <c r="B74" s="618"/>
      <c r="C74" s="4" t="s">
        <v>6</v>
      </c>
      <c r="D74" s="47">
        <f aca="true" t="shared" si="16" ref="D74:E76">D7+D20+D49</f>
        <v>34837</v>
      </c>
      <c r="E74" s="47">
        <f t="shared" si="16"/>
        <v>54898</v>
      </c>
      <c r="F74" s="47">
        <f>D74+E74</f>
        <v>89735</v>
      </c>
      <c r="G74" s="47">
        <f aca="true" t="shared" si="17" ref="G74:H76">G7+G20+G49</f>
        <v>29454.673600000002</v>
      </c>
      <c r="H74" s="47">
        <f t="shared" si="17"/>
        <v>48518.5733</v>
      </c>
      <c r="I74" s="47">
        <f>G74+H74</f>
        <v>77973.2469</v>
      </c>
    </row>
    <row r="75" spans="1:9" s="63" customFormat="1" ht="12.75">
      <c r="A75" s="619"/>
      <c r="B75" s="620"/>
      <c r="C75" s="4" t="s">
        <v>7</v>
      </c>
      <c r="D75" s="47">
        <f t="shared" si="16"/>
        <v>867</v>
      </c>
      <c r="E75" s="47">
        <f t="shared" si="16"/>
        <v>304</v>
      </c>
      <c r="F75" s="47">
        <f>D75+E75</f>
        <v>1171</v>
      </c>
      <c r="G75" s="47">
        <f t="shared" si="17"/>
        <v>732.9618</v>
      </c>
      <c r="H75" s="47">
        <f t="shared" si="17"/>
        <v>270.3472</v>
      </c>
      <c r="I75" s="47">
        <f>G75+H75</f>
        <v>1003.309</v>
      </c>
    </row>
    <row r="76" spans="1:9" s="63" customFormat="1" ht="12.75">
      <c r="A76" s="621"/>
      <c r="B76" s="622"/>
      <c r="C76" s="4" t="s">
        <v>8</v>
      </c>
      <c r="D76" s="47">
        <f t="shared" si="16"/>
        <v>0</v>
      </c>
      <c r="E76" s="47">
        <f t="shared" si="16"/>
        <v>3341</v>
      </c>
      <c r="F76" s="47">
        <f>D76+E76</f>
        <v>3341</v>
      </c>
      <c r="G76" s="47">
        <f t="shared" si="17"/>
        <v>0</v>
      </c>
      <c r="H76" s="47">
        <f t="shared" si="17"/>
        <v>2971.1513</v>
      </c>
      <c r="I76" s="47">
        <f>G76+H76</f>
        <v>2971.1513</v>
      </c>
    </row>
    <row r="77" spans="1:9" s="63" customFormat="1" ht="12.75">
      <c r="A77" s="608" t="s">
        <v>295</v>
      </c>
      <c r="B77" s="623"/>
      <c r="C77" s="624"/>
      <c r="D77" s="344">
        <f aca="true" t="shared" si="18" ref="D77:I77">SUM(D74:D76)</f>
        <v>35704</v>
      </c>
      <c r="E77" s="344">
        <f t="shared" si="18"/>
        <v>58543</v>
      </c>
      <c r="F77" s="344">
        <f t="shared" si="18"/>
        <v>94247</v>
      </c>
      <c r="G77" s="344">
        <f t="shared" si="18"/>
        <v>30187.635400000003</v>
      </c>
      <c r="H77" s="344">
        <f t="shared" si="18"/>
        <v>51760.07179999999</v>
      </c>
      <c r="I77" s="344">
        <f t="shared" si="18"/>
        <v>81947.70719999999</v>
      </c>
    </row>
    <row r="78" spans="1:9" s="63" customFormat="1" ht="12.75">
      <c r="A78" s="617" t="s">
        <v>316</v>
      </c>
      <c r="B78" s="618"/>
      <c r="C78" s="4" t="s">
        <v>6</v>
      </c>
      <c r="D78" s="47">
        <f aca="true" t="shared" si="19" ref="D78:E80">D10+D14</f>
        <v>1175</v>
      </c>
      <c r="E78" s="47">
        <f t="shared" si="19"/>
        <v>11833</v>
      </c>
      <c r="F78" s="47">
        <f>D78+E78</f>
        <v>13008</v>
      </c>
      <c r="G78" s="47">
        <f aca="true" t="shared" si="20" ref="G78:H80">G10+G14</f>
        <v>1006.8100000000001</v>
      </c>
      <c r="H78" s="47">
        <f t="shared" si="20"/>
        <v>10381.21</v>
      </c>
      <c r="I78" s="47">
        <f>G78+H78</f>
        <v>11388.019999999999</v>
      </c>
    </row>
    <row r="79" spans="1:9" s="63" customFormat="1" ht="12.75">
      <c r="A79" s="619"/>
      <c r="B79" s="620"/>
      <c r="C79" s="4" t="s">
        <v>7</v>
      </c>
      <c r="D79" s="47">
        <f t="shared" si="19"/>
        <v>171</v>
      </c>
      <c r="E79" s="47">
        <f t="shared" si="19"/>
        <v>102</v>
      </c>
      <c r="F79" s="47">
        <f>D79+E79</f>
        <v>273</v>
      </c>
      <c r="G79" s="47">
        <f t="shared" si="20"/>
        <v>143.78</v>
      </c>
      <c r="H79" s="47">
        <f t="shared" si="20"/>
        <v>82.88</v>
      </c>
      <c r="I79" s="47">
        <f>G79+H79</f>
        <v>226.66</v>
      </c>
    </row>
    <row r="80" spans="1:9" s="63" customFormat="1" ht="12.75">
      <c r="A80" s="621"/>
      <c r="B80" s="622"/>
      <c r="C80" s="4" t="s">
        <v>8</v>
      </c>
      <c r="D80" s="47">
        <f t="shared" si="19"/>
        <v>64</v>
      </c>
      <c r="E80" s="47">
        <f t="shared" si="19"/>
        <v>2707</v>
      </c>
      <c r="F80" s="47">
        <f>D80+E80</f>
        <v>2771</v>
      </c>
      <c r="G80" s="47">
        <f t="shared" si="20"/>
        <v>53.76</v>
      </c>
      <c r="H80" s="47">
        <f t="shared" si="20"/>
        <v>2332.3</v>
      </c>
      <c r="I80" s="47">
        <f>G80+H80</f>
        <v>2386.0600000000004</v>
      </c>
    </row>
    <row r="81" spans="1:9" s="63" customFormat="1" ht="12.75">
      <c r="A81" s="608" t="s">
        <v>295</v>
      </c>
      <c r="B81" s="623"/>
      <c r="C81" s="624"/>
      <c r="D81" s="344">
        <f aca="true" t="shared" si="21" ref="D81:I81">SUM(D78:D80)</f>
        <v>1410</v>
      </c>
      <c r="E81" s="344">
        <f t="shared" si="21"/>
        <v>14642</v>
      </c>
      <c r="F81" s="344">
        <f t="shared" si="21"/>
        <v>16052</v>
      </c>
      <c r="G81" s="344">
        <f t="shared" si="21"/>
        <v>1204.3500000000001</v>
      </c>
      <c r="H81" s="344">
        <f t="shared" si="21"/>
        <v>12796.39</v>
      </c>
      <c r="I81" s="344">
        <f t="shared" si="21"/>
        <v>14000.739999999998</v>
      </c>
    </row>
    <row r="82" spans="1:9" s="63" customFormat="1" ht="12.75">
      <c r="A82" s="602" t="s">
        <v>169</v>
      </c>
      <c r="B82" s="603"/>
      <c r="C82" s="4" t="s">
        <v>6</v>
      </c>
      <c r="D82" s="113">
        <f aca="true" t="shared" si="22" ref="D82:E84">D17</f>
        <v>7482</v>
      </c>
      <c r="E82" s="113">
        <f t="shared" si="22"/>
        <v>24860</v>
      </c>
      <c r="F82" s="47">
        <f>D82+E82</f>
        <v>32342</v>
      </c>
      <c r="G82" s="113">
        <f aca="true" t="shared" si="23" ref="G82:H84">G17</f>
        <v>6329.4</v>
      </c>
      <c r="H82" s="113">
        <f t="shared" si="23"/>
        <v>20901</v>
      </c>
      <c r="I82" s="47">
        <f>G82+H82</f>
        <v>27230.4</v>
      </c>
    </row>
    <row r="83" spans="1:9" s="63" customFormat="1" ht="12.75">
      <c r="A83" s="604"/>
      <c r="B83" s="605"/>
      <c r="C83" s="4" t="s">
        <v>7</v>
      </c>
      <c r="D83" s="113">
        <f t="shared" si="22"/>
        <v>250</v>
      </c>
      <c r="E83" s="113">
        <f t="shared" si="22"/>
        <v>201</v>
      </c>
      <c r="F83" s="47">
        <f>D83+E83</f>
        <v>451</v>
      </c>
      <c r="G83" s="113">
        <f t="shared" si="23"/>
        <v>206</v>
      </c>
      <c r="H83" s="113">
        <f t="shared" si="23"/>
        <v>167</v>
      </c>
      <c r="I83" s="47">
        <f>G83+H83</f>
        <v>373</v>
      </c>
    </row>
    <row r="84" spans="1:9" s="63" customFormat="1" ht="12.75">
      <c r="A84" s="606"/>
      <c r="B84" s="607"/>
      <c r="C84" s="4" t="s">
        <v>8</v>
      </c>
      <c r="D84" s="113">
        <f t="shared" si="22"/>
        <v>0</v>
      </c>
      <c r="E84" s="113">
        <f t="shared" si="22"/>
        <v>470</v>
      </c>
      <c r="F84" s="47">
        <f>D84+E84</f>
        <v>470</v>
      </c>
      <c r="G84" s="113">
        <f t="shared" si="23"/>
        <v>0</v>
      </c>
      <c r="H84" s="113">
        <f t="shared" si="23"/>
        <v>316</v>
      </c>
      <c r="I84" s="47">
        <f>G84+H84</f>
        <v>316</v>
      </c>
    </row>
    <row r="85" spans="1:9" s="63" customFormat="1" ht="12.75">
      <c r="A85" s="608" t="s">
        <v>295</v>
      </c>
      <c r="B85" s="623"/>
      <c r="C85" s="624"/>
      <c r="D85" s="344">
        <f aca="true" t="shared" si="24" ref="D85:I85">SUM(D82:D84)</f>
        <v>7732</v>
      </c>
      <c r="E85" s="344">
        <f t="shared" si="24"/>
        <v>25531</v>
      </c>
      <c r="F85" s="344">
        <f t="shared" si="24"/>
        <v>33263</v>
      </c>
      <c r="G85" s="344">
        <f t="shared" si="24"/>
        <v>6535.4</v>
      </c>
      <c r="H85" s="344">
        <f t="shared" si="24"/>
        <v>21384</v>
      </c>
      <c r="I85" s="344">
        <f t="shared" si="24"/>
        <v>27919.4</v>
      </c>
    </row>
    <row r="86" spans="1:9" s="63" customFormat="1" ht="12.75">
      <c r="A86" s="602" t="s">
        <v>317</v>
      </c>
      <c r="B86" s="603"/>
      <c r="C86" s="4" t="s">
        <v>6</v>
      </c>
      <c r="D86" s="47">
        <f aca="true" t="shared" si="25" ref="D86:E88">D23</f>
        <v>8379</v>
      </c>
      <c r="E86" s="47">
        <f t="shared" si="25"/>
        <v>6964.6</v>
      </c>
      <c r="F86" s="47">
        <f>D86+E86</f>
        <v>15343.6</v>
      </c>
      <c r="G86" s="47">
        <f aca="true" t="shared" si="26" ref="G86:H88">G23</f>
        <v>7004.52</v>
      </c>
      <c r="H86" s="47">
        <f t="shared" si="26"/>
        <v>5971</v>
      </c>
      <c r="I86" s="47">
        <f>G86+H86</f>
        <v>12975.52</v>
      </c>
    </row>
    <row r="87" spans="1:9" s="63" customFormat="1" ht="12.75">
      <c r="A87" s="604"/>
      <c r="B87" s="605"/>
      <c r="C87" s="4" t="s">
        <v>7</v>
      </c>
      <c r="D87" s="47">
        <f t="shared" si="25"/>
        <v>9</v>
      </c>
      <c r="E87" s="47">
        <f t="shared" si="25"/>
        <v>68</v>
      </c>
      <c r="F87" s="47">
        <f>D87+E87</f>
        <v>77</v>
      </c>
      <c r="G87" s="47">
        <f t="shared" si="26"/>
        <v>7.2</v>
      </c>
      <c r="H87" s="47">
        <f t="shared" si="26"/>
        <v>55.7</v>
      </c>
      <c r="I87" s="47">
        <f>G87+H87</f>
        <v>62.900000000000006</v>
      </c>
    </row>
    <row r="88" spans="1:9" s="63" customFormat="1" ht="12.75">
      <c r="A88" s="606"/>
      <c r="B88" s="607"/>
      <c r="C88" s="4" t="s">
        <v>8</v>
      </c>
      <c r="D88" s="47">
        <f t="shared" si="25"/>
        <v>47</v>
      </c>
      <c r="E88" s="47">
        <f t="shared" si="25"/>
        <v>2034</v>
      </c>
      <c r="F88" s="47">
        <f>D88+E88</f>
        <v>2081</v>
      </c>
      <c r="G88" s="47">
        <f t="shared" si="26"/>
        <v>40.12</v>
      </c>
      <c r="H88" s="47">
        <f t="shared" si="26"/>
        <v>1740.2</v>
      </c>
      <c r="I88" s="47">
        <f>G88+H88</f>
        <v>1780.32</v>
      </c>
    </row>
    <row r="89" spans="1:9" s="63" customFormat="1" ht="12.75">
      <c r="A89" s="608" t="s">
        <v>295</v>
      </c>
      <c r="B89" s="609"/>
      <c r="C89" s="610"/>
      <c r="D89" s="344">
        <f aca="true" t="shared" si="27" ref="D89:I89">SUM(D86:D88)</f>
        <v>8435</v>
      </c>
      <c r="E89" s="344">
        <f t="shared" si="27"/>
        <v>9066.6</v>
      </c>
      <c r="F89" s="344">
        <f t="shared" si="27"/>
        <v>17501.6</v>
      </c>
      <c r="G89" s="344">
        <f t="shared" si="27"/>
        <v>7051.84</v>
      </c>
      <c r="H89" s="344">
        <f t="shared" si="27"/>
        <v>7766.9</v>
      </c>
      <c r="I89" s="344">
        <f t="shared" si="27"/>
        <v>14818.74</v>
      </c>
    </row>
    <row r="90" spans="1:9" s="63" customFormat="1" ht="12.75">
      <c r="A90" s="617" t="s">
        <v>318</v>
      </c>
      <c r="B90" s="618"/>
      <c r="C90" s="4" t="s">
        <v>6</v>
      </c>
      <c r="D90" s="47">
        <f aca="true" t="shared" si="28" ref="D90:E92">D26</f>
        <v>17</v>
      </c>
      <c r="E90" s="47">
        <f t="shared" si="28"/>
        <v>42</v>
      </c>
      <c r="F90" s="47">
        <f>D90+E90</f>
        <v>59</v>
      </c>
      <c r="G90" s="47">
        <f aca="true" t="shared" si="29" ref="G90:H92">G26</f>
        <v>14.28</v>
      </c>
      <c r="H90" s="47">
        <f t="shared" si="29"/>
        <v>35.28</v>
      </c>
      <c r="I90" s="47">
        <f>G90+H90</f>
        <v>49.56</v>
      </c>
    </row>
    <row r="91" spans="1:9" s="63" customFormat="1" ht="12.75">
      <c r="A91" s="619"/>
      <c r="B91" s="620"/>
      <c r="C91" s="4" t="s">
        <v>7</v>
      </c>
      <c r="D91" s="47">
        <f t="shared" si="28"/>
        <v>0</v>
      </c>
      <c r="E91" s="47">
        <f t="shared" si="28"/>
        <v>0</v>
      </c>
      <c r="F91" s="47">
        <f>D91+E91</f>
        <v>0</v>
      </c>
      <c r="G91" s="47">
        <f t="shared" si="29"/>
        <v>0</v>
      </c>
      <c r="H91" s="47">
        <f t="shared" si="29"/>
        <v>0</v>
      </c>
      <c r="I91" s="47">
        <f>G91+H91</f>
        <v>0</v>
      </c>
    </row>
    <row r="92" spans="1:9" s="63" customFormat="1" ht="12.75">
      <c r="A92" s="621"/>
      <c r="B92" s="622"/>
      <c r="C92" s="4" t="s">
        <v>8</v>
      </c>
      <c r="D92" s="47">
        <f t="shared" si="28"/>
        <v>32</v>
      </c>
      <c r="E92" s="47">
        <f t="shared" si="28"/>
        <v>1637</v>
      </c>
      <c r="F92" s="47">
        <f>D92+E92</f>
        <v>1669</v>
      </c>
      <c r="G92" s="47">
        <f t="shared" si="29"/>
        <v>26.88</v>
      </c>
      <c r="H92" s="47">
        <f t="shared" si="29"/>
        <v>1380</v>
      </c>
      <c r="I92" s="47">
        <f>G92+H92</f>
        <v>1406.88</v>
      </c>
    </row>
    <row r="93" spans="1:9" s="63" customFormat="1" ht="12.75">
      <c r="A93" s="608" t="s">
        <v>295</v>
      </c>
      <c r="B93" s="609"/>
      <c r="C93" s="610"/>
      <c r="D93" s="344">
        <f aca="true" t="shared" si="30" ref="D93:I93">SUM(D90:D92)</f>
        <v>49</v>
      </c>
      <c r="E93" s="344">
        <f t="shared" si="30"/>
        <v>1679</v>
      </c>
      <c r="F93" s="344">
        <f t="shared" si="30"/>
        <v>1728</v>
      </c>
      <c r="G93" s="344">
        <f t="shared" si="30"/>
        <v>41.16</v>
      </c>
      <c r="H93" s="344">
        <f t="shared" si="30"/>
        <v>1415.28</v>
      </c>
      <c r="I93" s="344">
        <f t="shared" si="30"/>
        <v>1456.44</v>
      </c>
    </row>
    <row r="94" spans="1:9" s="63" customFormat="1" ht="12.75">
      <c r="A94" s="617" t="s">
        <v>170</v>
      </c>
      <c r="B94" s="618"/>
      <c r="C94" s="4" t="s">
        <v>6</v>
      </c>
      <c r="D94" s="47">
        <f aca="true" t="shared" si="31" ref="D94:E96">D29</f>
        <v>0</v>
      </c>
      <c r="E94" s="47">
        <f t="shared" si="31"/>
        <v>6237</v>
      </c>
      <c r="F94" s="47">
        <f>D94+E94</f>
        <v>6237</v>
      </c>
      <c r="G94" s="47">
        <f aca="true" t="shared" si="32" ref="G94:H96">G29</f>
        <v>0</v>
      </c>
      <c r="H94" s="47">
        <f t="shared" si="32"/>
        <v>5358</v>
      </c>
      <c r="I94" s="47">
        <f>G94+H94</f>
        <v>5358</v>
      </c>
    </row>
    <row r="95" spans="1:9" s="63" customFormat="1" ht="12.75">
      <c r="A95" s="619"/>
      <c r="B95" s="620"/>
      <c r="C95" s="4" t="s">
        <v>7</v>
      </c>
      <c r="D95" s="47">
        <f t="shared" si="31"/>
        <v>22</v>
      </c>
      <c r="E95" s="47">
        <f t="shared" si="31"/>
        <v>0</v>
      </c>
      <c r="F95" s="47">
        <f>D95+E95</f>
        <v>22</v>
      </c>
      <c r="G95" s="47">
        <f t="shared" si="32"/>
        <v>18.48</v>
      </c>
      <c r="H95" s="47">
        <f t="shared" si="32"/>
        <v>0</v>
      </c>
      <c r="I95" s="47">
        <f>G95+H95</f>
        <v>18.48</v>
      </c>
    </row>
    <row r="96" spans="1:9" s="63" customFormat="1" ht="12.75">
      <c r="A96" s="621"/>
      <c r="B96" s="622"/>
      <c r="C96" s="4" t="s">
        <v>8</v>
      </c>
      <c r="D96" s="47">
        <f t="shared" si="31"/>
        <v>0</v>
      </c>
      <c r="E96" s="47">
        <f t="shared" si="31"/>
        <v>1259</v>
      </c>
      <c r="F96" s="47">
        <f>D96+E96</f>
        <v>1259</v>
      </c>
      <c r="G96" s="47">
        <f t="shared" si="32"/>
        <v>0</v>
      </c>
      <c r="H96" s="47">
        <f t="shared" si="32"/>
        <v>1057.56</v>
      </c>
      <c r="I96" s="47">
        <f>G96+H96</f>
        <v>1057.56</v>
      </c>
    </row>
    <row r="97" spans="1:9" s="63" customFormat="1" ht="12.75">
      <c r="A97" s="608" t="s">
        <v>295</v>
      </c>
      <c r="B97" s="609"/>
      <c r="C97" s="610"/>
      <c r="D97" s="344">
        <f aca="true" t="shared" si="33" ref="D97:I97">SUM(D94:D96)</f>
        <v>22</v>
      </c>
      <c r="E97" s="344">
        <f t="shared" si="33"/>
        <v>7496</v>
      </c>
      <c r="F97" s="344">
        <f t="shared" si="33"/>
        <v>7518</v>
      </c>
      <c r="G97" s="344">
        <f t="shared" si="33"/>
        <v>18.48</v>
      </c>
      <c r="H97" s="344">
        <f t="shared" si="33"/>
        <v>6415.5599999999995</v>
      </c>
      <c r="I97" s="344">
        <f t="shared" si="33"/>
        <v>6434.039999999999</v>
      </c>
    </row>
    <row r="98" spans="1:9" s="63" customFormat="1" ht="12.75">
      <c r="A98" s="611" t="s">
        <v>319</v>
      </c>
      <c r="B98" s="612"/>
      <c r="C98" s="4" t="s">
        <v>6</v>
      </c>
      <c r="D98" s="47">
        <f aca="true" t="shared" si="34" ref="D98:E100">D32+D55</f>
        <v>26</v>
      </c>
      <c r="E98" s="47">
        <f t="shared" si="34"/>
        <v>13538</v>
      </c>
      <c r="F98" s="47">
        <f>D98+E98</f>
        <v>13564</v>
      </c>
      <c r="G98" s="47">
        <f aca="true" t="shared" si="35" ref="G98:H100">G32+G55</f>
        <v>21.84</v>
      </c>
      <c r="H98" s="47">
        <f t="shared" si="35"/>
        <v>11167</v>
      </c>
      <c r="I98" s="47">
        <f>G98+H98</f>
        <v>11188.84</v>
      </c>
    </row>
    <row r="99" spans="1:9" s="63" customFormat="1" ht="12.75">
      <c r="A99" s="613"/>
      <c r="B99" s="614"/>
      <c r="C99" s="4" t="s">
        <v>7</v>
      </c>
      <c r="D99" s="47">
        <f t="shared" si="34"/>
        <v>16</v>
      </c>
      <c r="E99" s="47">
        <f t="shared" si="34"/>
        <v>0</v>
      </c>
      <c r="F99" s="47">
        <f>D99+E99</f>
        <v>16</v>
      </c>
      <c r="G99" s="47">
        <f t="shared" si="35"/>
        <v>13.44</v>
      </c>
      <c r="H99" s="47">
        <f t="shared" si="35"/>
        <v>0</v>
      </c>
      <c r="I99" s="47">
        <f>G99+H99</f>
        <v>13.44</v>
      </c>
    </row>
    <row r="100" spans="1:9" s="63" customFormat="1" ht="12.75">
      <c r="A100" s="615"/>
      <c r="B100" s="616"/>
      <c r="C100" s="4" t="s">
        <v>8</v>
      </c>
      <c r="D100" s="47">
        <f t="shared" si="34"/>
        <v>23</v>
      </c>
      <c r="E100" s="47">
        <f t="shared" si="34"/>
        <v>669</v>
      </c>
      <c r="F100" s="47">
        <f>D100+E100</f>
        <v>692</v>
      </c>
      <c r="G100" s="47">
        <f t="shared" si="35"/>
        <v>19.32</v>
      </c>
      <c r="H100" s="47">
        <f t="shared" si="35"/>
        <v>561.9599999999999</v>
      </c>
      <c r="I100" s="47">
        <f>G100+H100</f>
        <v>581.28</v>
      </c>
    </row>
    <row r="101" spans="1:9" s="63" customFormat="1" ht="12.75">
      <c r="A101" s="608" t="s">
        <v>295</v>
      </c>
      <c r="B101" s="609"/>
      <c r="C101" s="610"/>
      <c r="D101" s="344">
        <f aca="true" t="shared" si="36" ref="D101:I101">SUM(D98:D100)</f>
        <v>65</v>
      </c>
      <c r="E101" s="344">
        <f t="shared" si="36"/>
        <v>14207</v>
      </c>
      <c r="F101" s="344">
        <f t="shared" si="36"/>
        <v>14272</v>
      </c>
      <c r="G101" s="344">
        <f t="shared" si="36"/>
        <v>54.6</v>
      </c>
      <c r="H101" s="344">
        <f t="shared" si="36"/>
        <v>11728.96</v>
      </c>
      <c r="I101" s="344">
        <f t="shared" si="36"/>
        <v>11783.560000000001</v>
      </c>
    </row>
    <row r="102" spans="1:9" s="63" customFormat="1" ht="12.75">
      <c r="A102" s="611" t="s">
        <v>172</v>
      </c>
      <c r="B102" s="612"/>
      <c r="C102" s="241" t="s">
        <v>6</v>
      </c>
      <c r="D102" s="242">
        <f aca="true" t="shared" si="37" ref="D102:E104">D36</f>
        <v>100</v>
      </c>
      <c r="E102" s="242">
        <f t="shared" si="37"/>
        <v>16526.5</v>
      </c>
      <c r="F102" s="113">
        <f>D102+E102</f>
        <v>16626.5</v>
      </c>
      <c r="G102" s="242">
        <f aca="true" t="shared" si="38" ref="G102:H104">G36</f>
        <v>83</v>
      </c>
      <c r="H102" s="242">
        <f t="shared" si="38"/>
        <v>13571.561800000001</v>
      </c>
      <c r="I102" s="113">
        <f>G102+H102</f>
        <v>13654.561800000001</v>
      </c>
    </row>
    <row r="103" spans="1:9" s="63" customFormat="1" ht="12.75">
      <c r="A103" s="613"/>
      <c r="B103" s="614"/>
      <c r="C103" s="241" t="s">
        <v>7</v>
      </c>
      <c r="D103" s="50">
        <f t="shared" si="37"/>
        <v>227</v>
      </c>
      <c r="E103" s="50">
        <f t="shared" si="37"/>
        <v>20</v>
      </c>
      <c r="F103" s="113">
        <f>D103+E103</f>
        <v>247</v>
      </c>
      <c r="G103" s="50">
        <f t="shared" si="38"/>
        <v>186.41240000000002</v>
      </c>
      <c r="H103" s="50">
        <f t="shared" si="38"/>
        <v>16.424</v>
      </c>
      <c r="I103" s="113">
        <f>G103+H103</f>
        <v>202.83640000000003</v>
      </c>
    </row>
    <row r="104" spans="1:9" s="63" customFormat="1" ht="12.75">
      <c r="A104" s="615"/>
      <c r="B104" s="616"/>
      <c r="C104" s="241" t="s">
        <v>8</v>
      </c>
      <c r="D104" s="50">
        <f t="shared" si="37"/>
        <v>0</v>
      </c>
      <c r="E104" s="50">
        <f t="shared" si="37"/>
        <v>68</v>
      </c>
      <c r="F104" s="113">
        <f>D104+E104</f>
        <v>68</v>
      </c>
      <c r="G104" s="50">
        <f t="shared" si="38"/>
        <v>0</v>
      </c>
      <c r="H104" s="50">
        <f t="shared" si="38"/>
        <v>55.8416</v>
      </c>
      <c r="I104" s="113">
        <f>G104+H104</f>
        <v>55.8416</v>
      </c>
    </row>
    <row r="105" spans="1:9" s="63" customFormat="1" ht="12.75">
      <c r="A105" s="608" t="s">
        <v>295</v>
      </c>
      <c r="B105" s="609"/>
      <c r="C105" s="610"/>
      <c r="D105" s="344">
        <f aca="true" t="shared" si="39" ref="D105:I105">SUM(D102:D104)</f>
        <v>327</v>
      </c>
      <c r="E105" s="344">
        <f t="shared" si="39"/>
        <v>16614.5</v>
      </c>
      <c r="F105" s="344">
        <f t="shared" si="39"/>
        <v>16941.5</v>
      </c>
      <c r="G105" s="344">
        <f t="shared" si="39"/>
        <v>269.41240000000005</v>
      </c>
      <c r="H105" s="344">
        <f t="shared" si="39"/>
        <v>13643.827400000002</v>
      </c>
      <c r="I105" s="344">
        <f t="shared" si="39"/>
        <v>13913.239800000001</v>
      </c>
    </row>
    <row r="106" spans="1:9" s="63" customFormat="1" ht="12.75">
      <c r="A106" s="602" t="s">
        <v>173</v>
      </c>
      <c r="B106" s="603"/>
      <c r="C106" s="4" t="s">
        <v>6</v>
      </c>
      <c r="D106" s="50">
        <f aca="true" t="shared" si="40" ref="D106:E108">D39</f>
        <v>0</v>
      </c>
      <c r="E106" s="50">
        <f t="shared" si="40"/>
        <v>19336.5</v>
      </c>
      <c r="F106" s="47">
        <f>D106+E106</f>
        <v>19336.5</v>
      </c>
      <c r="G106" s="50">
        <f aca="true" t="shared" si="41" ref="G106:H108">G39</f>
        <v>0</v>
      </c>
      <c r="H106" s="50">
        <f t="shared" si="41"/>
        <v>15879.133800000001</v>
      </c>
      <c r="I106" s="47">
        <f>G106+H106</f>
        <v>15879.133800000001</v>
      </c>
    </row>
    <row r="107" spans="1:9" s="63" customFormat="1" ht="12.75">
      <c r="A107" s="604"/>
      <c r="B107" s="605"/>
      <c r="C107" s="4" t="s">
        <v>7</v>
      </c>
      <c r="D107" s="50">
        <f t="shared" si="40"/>
        <v>140</v>
      </c>
      <c r="E107" s="50">
        <f t="shared" si="40"/>
        <v>0</v>
      </c>
      <c r="F107" s="47">
        <f>D107+E107</f>
        <v>140</v>
      </c>
      <c r="G107" s="50">
        <f t="shared" si="41"/>
        <v>114.968</v>
      </c>
      <c r="H107" s="50">
        <f t="shared" si="41"/>
        <v>0</v>
      </c>
      <c r="I107" s="47">
        <f>G107+H107</f>
        <v>114.968</v>
      </c>
    </row>
    <row r="108" spans="1:9" s="63" customFormat="1" ht="12.75">
      <c r="A108" s="606"/>
      <c r="B108" s="607"/>
      <c r="C108" s="4" t="s">
        <v>8</v>
      </c>
      <c r="D108" s="50">
        <f t="shared" si="40"/>
        <v>0</v>
      </c>
      <c r="E108" s="50">
        <f t="shared" si="40"/>
        <v>4893</v>
      </c>
      <c r="F108" s="47">
        <f>D108+E108</f>
        <v>4893</v>
      </c>
      <c r="G108" s="50">
        <f t="shared" si="41"/>
        <v>0</v>
      </c>
      <c r="H108" s="50">
        <f t="shared" si="41"/>
        <v>4018.1316</v>
      </c>
      <c r="I108" s="47">
        <f>G108+H108</f>
        <v>4018.1316</v>
      </c>
    </row>
    <row r="109" spans="1:9" s="63" customFormat="1" ht="12.75">
      <c r="A109" s="608" t="s">
        <v>295</v>
      </c>
      <c r="B109" s="609"/>
      <c r="C109" s="610"/>
      <c r="D109" s="344">
        <f aca="true" t="shared" si="42" ref="D109:I109">SUM(D106:D108)</f>
        <v>140</v>
      </c>
      <c r="E109" s="344">
        <f t="shared" si="42"/>
        <v>24229.5</v>
      </c>
      <c r="F109" s="344">
        <f t="shared" si="42"/>
        <v>24369.5</v>
      </c>
      <c r="G109" s="344">
        <f t="shared" si="42"/>
        <v>114.968</v>
      </c>
      <c r="H109" s="344">
        <f t="shared" si="42"/>
        <v>19897.2654</v>
      </c>
      <c r="I109" s="344">
        <f t="shared" si="42"/>
        <v>20012.2334</v>
      </c>
    </row>
    <row r="110" spans="1:9" s="63" customFormat="1" ht="12.75">
      <c r="A110" s="611" t="s">
        <v>321</v>
      </c>
      <c r="B110" s="612"/>
      <c r="C110" s="4" t="s">
        <v>6</v>
      </c>
      <c r="D110" s="47">
        <f aca="true" t="shared" si="43" ref="D110:E112">D42+D52</f>
        <v>0</v>
      </c>
      <c r="E110" s="47">
        <f t="shared" si="43"/>
        <v>2115</v>
      </c>
      <c r="F110" s="47">
        <f>D110+E110</f>
        <v>2115</v>
      </c>
      <c r="G110" s="47">
        <f aca="true" t="shared" si="44" ref="G110:H112">G42+G52</f>
        <v>0</v>
      </c>
      <c r="H110" s="47">
        <f t="shared" si="44"/>
        <v>1775.3</v>
      </c>
      <c r="I110" s="47">
        <f>G110+H110</f>
        <v>1775.3</v>
      </c>
    </row>
    <row r="111" spans="1:9" s="63" customFormat="1" ht="12.75">
      <c r="A111" s="613"/>
      <c r="B111" s="614"/>
      <c r="C111" s="4" t="s">
        <v>7</v>
      </c>
      <c r="D111" s="47">
        <f t="shared" si="43"/>
        <v>57</v>
      </c>
      <c r="E111" s="47">
        <f t="shared" si="43"/>
        <v>0</v>
      </c>
      <c r="F111" s="47">
        <f>D111+E111</f>
        <v>57</v>
      </c>
      <c r="G111" s="47">
        <f t="shared" si="44"/>
        <v>46.8084</v>
      </c>
      <c r="H111" s="47">
        <f t="shared" si="44"/>
        <v>0</v>
      </c>
      <c r="I111" s="47">
        <f>G111+H111</f>
        <v>46.8084</v>
      </c>
    </row>
    <row r="112" spans="1:9" s="63" customFormat="1" ht="12.75">
      <c r="A112" s="615"/>
      <c r="B112" s="616"/>
      <c r="C112" s="4" t="s">
        <v>8</v>
      </c>
      <c r="D112" s="47">
        <f t="shared" si="43"/>
        <v>0</v>
      </c>
      <c r="E112" s="47">
        <f t="shared" si="43"/>
        <v>4557</v>
      </c>
      <c r="F112" s="47">
        <f>D112+E112</f>
        <v>4557</v>
      </c>
      <c r="G112" s="47">
        <f t="shared" si="44"/>
        <v>0</v>
      </c>
      <c r="H112" s="47">
        <f t="shared" si="44"/>
        <v>3729.8084</v>
      </c>
      <c r="I112" s="47">
        <f>G112+H112</f>
        <v>3729.8084</v>
      </c>
    </row>
    <row r="113" spans="1:9" s="63" customFormat="1" ht="12.75">
      <c r="A113" s="608" t="s">
        <v>295</v>
      </c>
      <c r="B113" s="609"/>
      <c r="C113" s="610"/>
      <c r="D113" s="344">
        <f aca="true" t="shared" si="45" ref="D113:I113">SUM(D110:D112)</f>
        <v>57</v>
      </c>
      <c r="E113" s="344">
        <f t="shared" si="45"/>
        <v>6672</v>
      </c>
      <c r="F113" s="344">
        <f t="shared" si="45"/>
        <v>6729</v>
      </c>
      <c r="G113" s="344">
        <f t="shared" si="45"/>
        <v>46.8084</v>
      </c>
      <c r="H113" s="344">
        <f t="shared" si="45"/>
        <v>5505.1084</v>
      </c>
      <c r="I113" s="344">
        <f t="shared" si="45"/>
        <v>5551.9168</v>
      </c>
    </row>
    <row r="114" spans="1:9" s="63" customFormat="1" ht="12.75">
      <c r="A114" s="602" t="s">
        <v>320</v>
      </c>
      <c r="B114" s="603"/>
      <c r="C114" s="4" t="s">
        <v>6</v>
      </c>
      <c r="D114" s="50">
        <f aca="true" t="shared" si="46" ref="D114:E116">D45</f>
        <v>0</v>
      </c>
      <c r="E114" s="50">
        <f t="shared" si="46"/>
        <v>0</v>
      </c>
      <c r="F114" s="47">
        <f>D114+E114</f>
        <v>0</v>
      </c>
      <c r="G114" s="50">
        <f aca="true" t="shared" si="47" ref="G114:H116">G45</f>
        <v>0</v>
      </c>
      <c r="H114" s="50">
        <f t="shared" si="47"/>
        <v>0</v>
      </c>
      <c r="I114" s="47">
        <f>G114+H114</f>
        <v>0</v>
      </c>
    </row>
    <row r="115" spans="1:9" s="63" customFormat="1" ht="12.75">
      <c r="A115" s="604"/>
      <c r="B115" s="605"/>
      <c r="C115" s="4" t="s">
        <v>7</v>
      </c>
      <c r="D115" s="50">
        <f t="shared" si="46"/>
        <v>0</v>
      </c>
      <c r="E115" s="50">
        <f t="shared" si="46"/>
        <v>0</v>
      </c>
      <c r="F115" s="47">
        <f>D115+E115</f>
        <v>0</v>
      </c>
      <c r="G115" s="50">
        <f t="shared" si="47"/>
        <v>0</v>
      </c>
      <c r="H115" s="50">
        <f t="shared" si="47"/>
        <v>0</v>
      </c>
      <c r="I115" s="47">
        <f>G115+H115</f>
        <v>0</v>
      </c>
    </row>
    <row r="116" spans="1:9" s="63" customFormat="1" ht="12.75">
      <c r="A116" s="606"/>
      <c r="B116" s="607"/>
      <c r="C116" s="4" t="s">
        <v>8</v>
      </c>
      <c r="D116" s="50">
        <f t="shared" si="46"/>
        <v>0</v>
      </c>
      <c r="E116" s="50">
        <f t="shared" si="46"/>
        <v>0</v>
      </c>
      <c r="F116" s="47">
        <f>D116+E116</f>
        <v>0</v>
      </c>
      <c r="G116" s="50">
        <f t="shared" si="47"/>
        <v>0</v>
      </c>
      <c r="H116" s="50">
        <f t="shared" si="47"/>
        <v>0</v>
      </c>
      <c r="I116" s="47">
        <f>G116+H116</f>
        <v>0</v>
      </c>
    </row>
    <row r="117" spans="1:9" s="63" customFormat="1" ht="12.75">
      <c r="A117" s="608" t="s">
        <v>295</v>
      </c>
      <c r="B117" s="609"/>
      <c r="C117" s="610"/>
      <c r="D117" s="344">
        <f aca="true" t="shared" si="48" ref="D117:I117">SUM(D114:D116)</f>
        <v>0</v>
      </c>
      <c r="E117" s="344">
        <f t="shared" si="48"/>
        <v>0</v>
      </c>
      <c r="F117" s="344">
        <f t="shared" si="48"/>
        <v>0</v>
      </c>
      <c r="G117" s="344">
        <f t="shared" si="48"/>
        <v>0</v>
      </c>
      <c r="H117" s="344">
        <f t="shared" si="48"/>
        <v>0</v>
      </c>
      <c r="I117" s="344">
        <f t="shared" si="48"/>
        <v>0</v>
      </c>
    </row>
    <row r="118" spans="1:9" s="63" customFormat="1" ht="12.75">
      <c r="A118" s="592" t="s">
        <v>19</v>
      </c>
      <c r="B118" s="592"/>
      <c r="C118" s="5" t="s">
        <v>6</v>
      </c>
      <c r="D118" s="188">
        <f aca="true" t="shared" si="49" ref="D118:I118">D74+D78+D82+D86+D90+D94+D98+D102+D106+D110+D114</f>
        <v>52016</v>
      </c>
      <c r="E118" s="188">
        <f t="shared" si="49"/>
        <v>156350.6</v>
      </c>
      <c r="F118" s="188">
        <f t="shared" si="49"/>
        <v>208366.6</v>
      </c>
      <c r="G118" s="188">
        <f t="shared" si="49"/>
        <v>43914.5236</v>
      </c>
      <c r="H118" s="188">
        <f t="shared" si="49"/>
        <v>133558.05889999997</v>
      </c>
      <c r="I118" s="188">
        <f t="shared" si="49"/>
        <v>177472.58250000002</v>
      </c>
    </row>
    <row r="119" spans="1:9" s="63" customFormat="1" ht="12.75">
      <c r="A119" s="592"/>
      <c r="B119" s="592"/>
      <c r="C119" s="5" t="s">
        <v>7</v>
      </c>
      <c r="D119" s="188">
        <f aca="true" t="shared" si="50" ref="D119:I119">D75+D79+D83+D87+D91+D95+D99+D103+D107+D111+D115</f>
        <v>1759</v>
      </c>
      <c r="E119" s="188">
        <f t="shared" si="50"/>
        <v>695</v>
      </c>
      <c r="F119" s="188">
        <f t="shared" si="50"/>
        <v>2454</v>
      </c>
      <c r="G119" s="188">
        <f t="shared" si="50"/>
        <v>1470.0506</v>
      </c>
      <c r="H119" s="188">
        <f t="shared" si="50"/>
        <v>592.3512000000001</v>
      </c>
      <c r="I119" s="188">
        <f t="shared" si="50"/>
        <v>2062.4018000000005</v>
      </c>
    </row>
    <row r="120" spans="1:9" s="63" customFormat="1" ht="12.75">
      <c r="A120" s="592"/>
      <c r="B120" s="592"/>
      <c r="C120" s="5" t="s">
        <v>8</v>
      </c>
      <c r="D120" s="188">
        <f aca="true" t="shared" si="51" ref="D120:I120">D76+D80+D84+D88+D92+D96+D100+D104+D108+D112+D116</f>
        <v>166</v>
      </c>
      <c r="E120" s="188">
        <f t="shared" si="51"/>
        <v>21635</v>
      </c>
      <c r="F120" s="188">
        <f t="shared" si="51"/>
        <v>21801</v>
      </c>
      <c r="G120" s="188">
        <f t="shared" si="51"/>
        <v>140.07999999999998</v>
      </c>
      <c r="H120" s="188">
        <f t="shared" si="51"/>
        <v>18162.9529</v>
      </c>
      <c r="I120" s="188">
        <f t="shared" si="51"/>
        <v>18303.0329</v>
      </c>
    </row>
    <row r="121" spans="1:9" s="63" customFormat="1" ht="12.75">
      <c r="A121" s="575" t="s">
        <v>9</v>
      </c>
      <c r="B121" s="576"/>
      <c r="C121" s="576"/>
      <c r="D121" s="60">
        <f aca="true" t="shared" si="52" ref="D121:I121">SUM(D118:D120)</f>
        <v>53941</v>
      </c>
      <c r="E121" s="60">
        <f t="shared" si="52"/>
        <v>178680.6</v>
      </c>
      <c r="F121" s="60">
        <f t="shared" si="52"/>
        <v>232621.6</v>
      </c>
      <c r="G121" s="60">
        <f t="shared" si="52"/>
        <v>45524.654200000004</v>
      </c>
      <c r="H121" s="60">
        <f t="shared" si="52"/>
        <v>152313.36299999998</v>
      </c>
      <c r="I121" s="60">
        <f t="shared" si="52"/>
        <v>197838.0172</v>
      </c>
    </row>
    <row r="122" spans="1:9" s="63" customFormat="1" ht="12.75">
      <c r="A122" s="222"/>
      <c r="B122" s="222"/>
      <c r="C122" s="222"/>
      <c r="D122" s="224"/>
      <c r="E122" s="224"/>
      <c r="F122" s="224"/>
      <c r="G122" s="224"/>
      <c r="H122" s="224"/>
      <c r="I122" s="224"/>
    </row>
    <row r="123" spans="1:9" s="63" customFormat="1" ht="12.75">
      <c r="A123" s="222"/>
      <c r="B123" s="222"/>
      <c r="C123" s="222"/>
      <c r="D123" s="224"/>
      <c r="E123" s="224"/>
      <c r="F123" s="224"/>
      <c r="G123" s="224"/>
      <c r="H123" s="224"/>
      <c r="I123" s="224"/>
    </row>
    <row r="125" spans="1:3" ht="12.75">
      <c r="A125" s="554" t="s">
        <v>22</v>
      </c>
      <c r="B125" s="554"/>
      <c r="C125" s="554"/>
    </row>
    <row r="126" spans="1:5" ht="12.75">
      <c r="A126" s="554" t="s">
        <v>23</v>
      </c>
      <c r="B126" s="554"/>
      <c r="C126" s="3"/>
      <c r="E126" s="2" t="s">
        <v>21</v>
      </c>
    </row>
    <row r="127" spans="1:9" ht="12.75">
      <c r="A127" s="538" t="s">
        <v>488</v>
      </c>
      <c r="B127" s="538"/>
      <c r="C127" s="538"/>
      <c r="D127" s="538"/>
      <c r="E127" s="538"/>
      <c r="F127" s="538"/>
      <c r="G127" s="538"/>
      <c r="H127" s="538"/>
      <c r="I127" s="538"/>
    </row>
    <row r="128" ht="12.75">
      <c r="I128" s="28" t="s">
        <v>314</v>
      </c>
    </row>
    <row r="129" spans="1:9" ht="12.75">
      <c r="A129" s="555" t="s">
        <v>14</v>
      </c>
      <c r="B129" s="584" t="s">
        <v>399</v>
      </c>
      <c r="C129" s="555" t="s">
        <v>1</v>
      </c>
      <c r="D129" s="580" t="s">
        <v>57</v>
      </c>
      <c r="E129" s="580"/>
      <c r="F129" s="580"/>
      <c r="G129" s="580" t="s">
        <v>58</v>
      </c>
      <c r="H129" s="580"/>
      <c r="I129" s="580"/>
    </row>
    <row r="130" spans="1:9" ht="12.75">
      <c r="A130" s="557"/>
      <c r="B130" s="585"/>
      <c r="C130" s="557"/>
      <c r="D130" s="239" t="s">
        <v>2</v>
      </c>
      <c r="E130" s="239" t="s">
        <v>3</v>
      </c>
      <c r="F130" s="239" t="s">
        <v>4</v>
      </c>
      <c r="G130" s="239" t="s">
        <v>5</v>
      </c>
      <c r="H130" s="239" t="s">
        <v>3</v>
      </c>
      <c r="I130" s="239" t="s">
        <v>4</v>
      </c>
    </row>
    <row r="131" spans="1:9" ht="12.75">
      <c r="A131" s="589" t="s">
        <v>10</v>
      </c>
      <c r="B131" s="581" t="s">
        <v>315</v>
      </c>
      <c r="C131" s="4" t="s">
        <v>6</v>
      </c>
      <c r="D131" s="85">
        <v>2020</v>
      </c>
      <c r="E131" s="85">
        <v>1100</v>
      </c>
      <c r="F131" s="85">
        <f aca="true" t="shared" si="53" ref="F131:F136">D131+E131</f>
        <v>3120</v>
      </c>
      <c r="G131" s="85">
        <v>1714</v>
      </c>
      <c r="H131" s="85">
        <f>E131*0.8893</f>
        <v>978.23</v>
      </c>
      <c r="I131" s="85">
        <f aca="true" t="shared" si="54" ref="I131:I136">G131+H131</f>
        <v>2692.23</v>
      </c>
    </row>
    <row r="132" spans="1:9" ht="12.75">
      <c r="A132" s="590"/>
      <c r="B132" s="582"/>
      <c r="C132" s="4" t="s">
        <v>7</v>
      </c>
      <c r="D132" s="85">
        <v>80</v>
      </c>
      <c r="E132" s="85">
        <v>0</v>
      </c>
      <c r="F132" s="85">
        <f t="shared" si="53"/>
        <v>80</v>
      </c>
      <c r="G132" s="85">
        <f>D132*0.8454</f>
        <v>67.632</v>
      </c>
      <c r="H132" s="85">
        <f>E132*0.8893</f>
        <v>0</v>
      </c>
      <c r="I132" s="85">
        <f t="shared" si="54"/>
        <v>67.632</v>
      </c>
    </row>
    <row r="133" spans="1:9" ht="12.75">
      <c r="A133" s="590"/>
      <c r="B133" s="583"/>
      <c r="C133" s="4" t="s">
        <v>8</v>
      </c>
      <c r="D133" s="85">
        <v>0</v>
      </c>
      <c r="E133" s="85">
        <v>0</v>
      </c>
      <c r="F133" s="85">
        <v>0</v>
      </c>
      <c r="G133" s="85">
        <f>D133*0.8454</f>
        <v>0</v>
      </c>
      <c r="H133" s="85">
        <f>E133*0.8893</f>
        <v>0</v>
      </c>
      <c r="I133" s="85">
        <f t="shared" si="54"/>
        <v>0</v>
      </c>
    </row>
    <row r="134" spans="1:9" ht="12.75">
      <c r="A134" s="590"/>
      <c r="B134" s="581" t="s">
        <v>316</v>
      </c>
      <c r="C134" s="4" t="s">
        <v>6</v>
      </c>
      <c r="D134" s="85">
        <v>0</v>
      </c>
      <c r="E134" s="85">
        <v>0</v>
      </c>
      <c r="F134" s="85">
        <f t="shared" si="53"/>
        <v>0</v>
      </c>
      <c r="G134" s="85">
        <f>D134*0.8454</f>
        <v>0</v>
      </c>
      <c r="H134" s="85">
        <f>E134*0.889</f>
        <v>0</v>
      </c>
      <c r="I134" s="85">
        <f t="shared" si="54"/>
        <v>0</v>
      </c>
    </row>
    <row r="135" spans="1:9" ht="12.75">
      <c r="A135" s="590"/>
      <c r="B135" s="582"/>
      <c r="C135" s="4" t="s">
        <v>7</v>
      </c>
      <c r="D135" s="85">
        <v>0</v>
      </c>
      <c r="E135" s="85">
        <v>0</v>
      </c>
      <c r="F135" s="85">
        <f t="shared" si="53"/>
        <v>0</v>
      </c>
      <c r="G135" s="85">
        <v>0</v>
      </c>
      <c r="H135" s="85">
        <v>0</v>
      </c>
      <c r="I135" s="85">
        <f t="shared" si="54"/>
        <v>0</v>
      </c>
    </row>
    <row r="136" spans="1:9" ht="12.75">
      <c r="A136" s="590"/>
      <c r="B136" s="583"/>
      <c r="C136" s="4" t="s">
        <v>8</v>
      </c>
      <c r="D136" s="85">
        <v>0</v>
      </c>
      <c r="E136" s="85">
        <v>0</v>
      </c>
      <c r="F136" s="85">
        <f t="shared" si="53"/>
        <v>0</v>
      </c>
      <c r="G136" s="85">
        <v>0</v>
      </c>
      <c r="H136" s="85">
        <f>E136*0.889</f>
        <v>0</v>
      </c>
      <c r="I136" s="85">
        <f t="shared" si="54"/>
        <v>0</v>
      </c>
    </row>
    <row r="137" spans="1:9" ht="12.75">
      <c r="A137" s="593" t="s">
        <v>295</v>
      </c>
      <c r="B137" s="594"/>
      <c r="C137" s="595"/>
      <c r="D137" s="344">
        <f aca="true" t="shared" si="55" ref="D137:I137">SUM(D131:D136)</f>
        <v>2100</v>
      </c>
      <c r="E137" s="344">
        <f t="shared" si="55"/>
        <v>1100</v>
      </c>
      <c r="F137" s="344">
        <f t="shared" si="55"/>
        <v>3200</v>
      </c>
      <c r="G137" s="344">
        <f t="shared" si="55"/>
        <v>1781.632</v>
      </c>
      <c r="H137" s="344">
        <f t="shared" si="55"/>
        <v>978.23</v>
      </c>
      <c r="I137" s="344">
        <f t="shared" si="55"/>
        <v>2759.862</v>
      </c>
    </row>
    <row r="138" spans="1:9" ht="12.75">
      <c r="A138" s="589" t="s">
        <v>16</v>
      </c>
      <c r="B138" s="586" t="s">
        <v>316</v>
      </c>
      <c r="C138" s="4" t="s">
        <v>6</v>
      </c>
      <c r="D138" s="85">
        <v>0</v>
      </c>
      <c r="E138" s="85">
        <v>0</v>
      </c>
      <c r="F138" s="85">
        <f aca="true" t="shared" si="56" ref="F138:F158">D138+E138</f>
        <v>0</v>
      </c>
      <c r="G138" s="85">
        <v>0</v>
      </c>
      <c r="H138" s="85">
        <v>0</v>
      </c>
      <c r="I138" s="47">
        <f aca="true" t="shared" si="57" ref="I138:I158">G138+H138</f>
        <v>0</v>
      </c>
    </row>
    <row r="139" spans="1:9" ht="12.75">
      <c r="A139" s="590"/>
      <c r="B139" s="587"/>
      <c r="C139" s="4" t="s">
        <v>7</v>
      </c>
      <c r="D139" s="85">
        <v>0</v>
      </c>
      <c r="E139" s="85">
        <v>0</v>
      </c>
      <c r="F139" s="85">
        <f t="shared" si="56"/>
        <v>0</v>
      </c>
      <c r="G139" s="85">
        <v>0</v>
      </c>
      <c r="H139" s="85">
        <v>0</v>
      </c>
      <c r="I139" s="47">
        <f t="shared" si="57"/>
        <v>0</v>
      </c>
    </row>
    <row r="140" spans="1:9" ht="12.75">
      <c r="A140" s="590"/>
      <c r="B140" s="588"/>
      <c r="C140" s="4" t="s">
        <v>8</v>
      </c>
      <c r="D140" s="85">
        <v>0</v>
      </c>
      <c r="E140" s="85">
        <v>0</v>
      </c>
      <c r="F140" s="85">
        <f t="shared" si="56"/>
        <v>0</v>
      </c>
      <c r="G140" s="85">
        <v>0</v>
      </c>
      <c r="H140" s="85">
        <v>0</v>
      </c>
      <c r="I140" s="47">
        <f t="shared" si="57"/>
        <v>0</v>
      </c>
    </row>
    <row r="141" spans="1:9" ht="12.75">
      <c r="A141" s="590"/>
      <c r="B141" s="586" t="s">
        <v>169</v>
      </c>
      <c r="C141" s="4" t="s">
        <v>6</v>
      </c>
      <c r="D141" s="50">
        <v>0</v>
      </c>
      <c r="E141" s="50">
        <v>0</v>
      </c>
      <c r="F141" s="85">
        <f t="shared" si="56"/>
        <v>0</v>
      </c>
      <c r="G141" s="85">
        <v>0</v>
      </c>
      <c r="H141" s="85">
        <v>0</v>
      </c>
      <c r="I141" s="47">
        <f t="shared" si="57"/>
        <v>0</v>
      </c>
    </row>
    <row r="142" spans="1:9" ht="12.75">
      <c r="A142" s="590"/>
      <c r="B142" s="587"/>
      <c r="C142" s="4" t="s">
        <v>7</v>
      </c>
      <c r="D142" s="50">
        <v>0</v>
      </c>
      <c r="E142" s="50">
        <v>0</v>
      </c>
      <c r="F142" s="85">
        <f t="shared" si="56"/>
        <v>0</v>
      </c>
      <c r="G142" s="85">
        <v>0</v>
      </c>
      <c r="H142" s="85">
        <v>0</v>
      </c>
      <c r="I142" s="47">
        <f t="shared" si="57"/>
        <v>0</v>
      </c>
    </row>
    <row r="143" spans="1:9" ht="12.75">
      <c r="A143" s="590"/>
      <c r="B143" s="588"/>
      <c r="C143" s="4" t="s">
        <v>8</v>
      </c>
      <c r="D143" s="50">
        <v>0</v>
      </c>
      <c r="E143" s="50">
        <v>0</v>
      </c>
      <c r="F143" s="85">
        <f t="shared" si="56"/>
        <v>0</v>
      </c>
      <c r="G143" s="85">
        <v>0</v>
      </c>
      <c r="H143" s="85">
        <v>0</v>
      </c>
      <c r="I143" s="47">
        <f t="shared" si="57"/>
        <v>0</v>
      </c>
    </row>
    <row r="144" spans="1:9" ht="12.75">
      <c r="A144" s="590"/>
      <c r="B144" s="586" t="s">
        <v>315</v>
      </c>
      <c r="C144" s="4" t="s">
        <v>6</v>
      </c>
      <c r="D144" s="50">
        <v>0</v>
      </c>
      <c r="E144" s="50">
        <v>0</v>
      </c>
      <c r="F144" s="50">
        <f t="shared" si="56"/>
        <v>0</v>
      </c>
      <c r="G144" s="50">
        <v>0</v>
      </c>
      <c r="H144" s="50">
        <v>0</v>
      </c>
      <c r="I144" s="47">
        <f t="shared" si="57"/>
        <v>0</v>
      </c>
    </row>
    <row r="145" spans="1:9" ht="12.75">
      <c r="A145" s="590"/>
      <c r="B145" s="587"/>
      <c r="C145" s="4" t="s">
        <v>7</v>
      </c>
      <c r="D145" s="85">
        <v>0</v>
      </c>
      <c r="E145" s="85">
        <v>0</v>
      </c>
      <c r="F145" s="85">
        <f t="shared" si="56"/>
        <v>0</v>
      </c>
      <c r="G145" s="85">
        <v>0</v>
      </c>
      <c r="H145" s="85">
        <v>0</v>
      </c>
      <c r="I145" s="47">
        <f t="shared" si="57"/>
        <v>0</v>
      </c>
    </row>
    <row r="146" spans="1:9" ht="12.75">
      <c r="A146" s="590"/>
      <c r="B146" s="588"/>
      <c r="C146" s="4" t="s">
        <v>8</v>
      </c>
      <c r="D146" s="85">
        <v>0</v>
      </c>
      <c r="E146" s="85">
        <v>0</v>
      </c>
      <c r="F146" s="85">
        <f t="shared" si="56"/>
        <v>0</v>
      </c>
      <c r="G146" s="85">
        <v>0</v>
      </c>
      <c r="H146" s="85">
        <v>0</v>
      </c>
      <c r="I146" s="47">
        <f t="shared" si="57"/>
        <v>0</v>
      </c>
    </row>
    <row r="147" spans="1:9" ht="12.75">
      <c r="A147" s="590"/>
      <c r="B147" s="586" t="s">
        <v>317</v>
      </c>
      <c r="C147" s="4" t="s">
        <v>6</v>
      </c>
      <c r="D147" s="85">
        <v>0</v>
      </c>
      <c r="E147" s="85">
        <v>0</v>
      </c>
      <c r="F147" s="85">
        <f t="shared" si="56"/>
        <v>0</v>
      </c>
      <c r="G147" s="85">
        <v>0</v>
      </c>
      <c r="H147" s="85">
        <v>0</v>
      </c>
      <c r="I147" s="47">
        <f t="shared" si="57"/>
        <v>0</v>
      </c>
    </row>
    <row r="148" spans="1:9" ht="12.75">
      <c r="A148" s="590"/>
      <c r="B148" s="587"/>
      <c r="C148" s="4" t="s">
        <v>7</v>
      </c>
      <c r="D148" s="85">
        <v>0</v>
      </c>
      <c r="E148" s="85">
        <v>0</v>
      </c>
      <c r="F148" s="85">
        <f t="shared" si="56"/>
        <v>0</v>
      </c>
      <c r="G148" s="85">
        <v>0</v>
      </c>
      <c r="H148" s="85">
        <v>0</v>
      </c>
      <c r="I148" s="47">
        <f t="shared" si="57"/>
        <v>0</v>
      </c>
    </row>
    <row r="149" spans="1:9" ht="12.75">
      <c r="A149" s="590"/>
      <c r="B149" s="588"/>
      <c r="C149" s="4" t="s">
        <v>8</v>
      </c>
      <c r="D149" s="85">
        <v>0</v>
      </c>
      <c r="E149" s="85">
        <v>0</v>
      </c>
      <c r="F149" s="85">
        <f t="shared" si="56"/>
        <v>0</v>
      </c>
      <c r="G149" s="85">
        <v>0</v>
      </c>
      <c r="H149" s="85">
        <v>0</v>
      </c>
      <c r="I149" s="47">
        <f t="shared" si="57"/>
        <v>0</v>
      </c>
    </row>
    <row r="150" spans="1:9" ht="12.75">
      <c r="A150" s="590"/>
      <c r="B150" s="581" t="s">
        <v>318</v>
      </c>
      <c r="C150" s="4" t="s">
        <v>6</v>
      </c>
      <c r="D150" s="85">
        <v>0</v>
      </c>
      <c r="E150" s="85">
        <v>0</v>
      </c>
      <c r="F150" s="85">
        <f t="shared" si="56"/>
        <v>0</v>
      </c>
      <c r="G150" s="85">
        <v>0</v>
      </c>
      <c r="H150" s="85">
        <v>0</v>
      </c>
      <c r="I150" s="47">
        <f t="shared" si="57"/>
        <v>0</v>
      </c>
    </row>
    <row r="151" spans="1:9" ht="12.75">
      <c r="A151" s="590"/>
      <c r="B151" s="582"/>
      <c r="C151" s="4" t="s">
        <v>7</v>
      </c>
      <c r="D151" s="85">
        <v>0</v>
      </c>
      <c r="E151" s="85">
        <v>0</v>
      </c>
      <c r="F151" s="85">
        <f t="shared" si="56"/>
        <v>0</v>
      </c>
      <c r="G151" s="85">
        <v>0</v>
      </c>
      <c r="H151" s="85">
        <v>0</v>
      </c>
      <c r="I151" s="47">
        <f t="shared" si="57"/>
        <v>0</v>
      </c>
    </row>
    <row r="152" spans="1:9" ht="12.75">
      <c r="A152" s="590"/>
      <c r="B152" s="583"/>
      <c r="C152" s="4" t="s">
        <v>8</v>
      </c>
      <c r="D152" s="85">
        <v>0</v>
      </c>
      <c r="E152" s="85">
        <v>0</v>
      </c>
      <c r="F152" s="85">
        <f t="shared" si="56"/>
        <v>0</v>
      </c>
      <c r="G152" s="85">
        <v>0</v>
      </c>
      <c r="H152" s="50">
        <v>0</v>
      </c>
      <c r="I152" s="47">
        <f t="shared" si="57"/>
        <v>0</v>
      </c>
    </row>
    <row r="153" spans="1:9" ht="12.75">
      <c r="A153" s="590"/>
      <c r="B153" s="581" t="s">
        <v>170</v>
      </c>
      <c r="C153" s="4" t="s">
        <v>6</v>
      </c>
      <c r="D153" s="85">
        <v>0</v>
      </c>
      <c r="E153" s="85">
        <v>0</v>
      </c>
      <c r="F153" s="85">
        <f t="shared" si="56"/>
        <v>0</v>
      </c>
      <c r="G153" s="85">
        <v>0</v>
      </c>
      <c r="H153" s="85">
        <v>0</v>
      </c>
      <c r="I153" s="47">
        <f t="shared" si="57"/>
        <v>0</v>
      </c>
    </row>
    <row r="154" spans="1:9" ht="12.75">
      <c r="A154" s="590"/>
      <c r="B154" s="582"/>
      <c r="C154" s="4" t="s">
        <v>7</v>
      </c>
      <c r="D154" s="85">
        <v>0</v>
      </c>
      <c r="E154" s="85">
        <v>0</v>
      </c>
      <c r="F154" s="85">
        <f t="shared" si="56"/>
        <v>0</v>
      </c>
      <c r="G154" s="85">
        <v>0</v>
      </c>
      <c r="H154" s="85">
        <v>0</v>
      </c>
      <c r="I154" s="47">
        <f t="shared" si="57"/>
        <v>0</v>
      </c>
    </row>
    <row r="155" spans="1:9" ht="12.75">
      <c r="A155" s="590"/>
      <c r="B155" s="583"/>
      <c r="C155" s="4" t="s">
        <v>8</v>
      </c>
      <c r="D155" s="85">
        <v>0</v>
      </c>
      <c r="E155" s="85">
        <v>0</v>
      </c>
      <c r="F155" s="85">
        <f t="shared" si="56"/>
        <v>0</v>
      </c>
      <c r="G155" s="85">
        <v>0</v>
      </c>
      <c r="H155" s="85">
        <v>0</v>
      </c>
      <c r="I155" s="47">
        <f t="shared" si="57"/>
        <v>0</v>
      </c>
    </row>
    <row r="156" spans="1:9" ht="12.75">
      <c r="A156" s="590"/>
      <c r="B156" s="586" t="s">
        <v>319</v>
      </c>
      <c r="C156" s="4" t="s">
        <v>6</v>
      </c>
      <c r="D156" s="85">
        <v>0</v>
      </c>
      <c r="E156" s="85">
        <v>0</v>
      </c>
      <c r="F156" s="85">
        <f t="shared" si="56"/>
        <v>0</v>
      </c>
      <c r="G156" s="85">
        <v>0</v>
      </c>
      <c r="H156" s="85">
        <v>0</v>
      </c>
      <c r="I156" s="47">
        <f t="shared" si="57"/>
        <v>0</v>
      </c>
    </row>
    <row r="157" spans="1:9" ht="12.75">
      <c r="A157" s="590"/>
      <c r="B157" s="587"/>
      <c r="C157" s="4" t="s">
        <v>7</v>
      </c>
      <c r="D157" s="85">
        <v>0</v>
      </c>
      <c r="E157" s="85">
        <v>0</v>
      </c>
      <c r="F157" s="85">
        <f t="shared" si="56"/>
        <v>0</v>
      </c>
      <c r="G157" s="85">
        <v>0</v>
      </c>
      <c r="H157" s="85">
        <v>0</v>
      </c>
      <c r="I157" s="47">
        <f t="shared" si="57"/>
        <v>0</v>
      </c>
    </row>
    <row r="158" spans="1:9" ht="12.75">
      <c r="A158" s="591"/>
      <c r="B158" s="588"/>
      <c r="C158" s="4" t="s">
        <v>8</v>
      </c>
      <c r="D158" s="85">
        <v>0</v>
      </c>
      <c r="E158" s="85">
        <v>0</v>
      </c>
      <c r="F158" s="85">
        <f t="shared" si="56"/>
        <v>0</v>
      </c>
      <c r="G158" s="85">
        <v>0</v>
      </c>
      <c r="H158" s="85">
        <v>0</v>
      </c>
      <c r="I158" s="47">
        <f t="shared" si="57"/>
        <v>0</v>
      </c>
    </row>
    <row r="159" spans="1:9" ht="12.75">
      <c r="A159" s="599" t="s">
        <v>295</v>
      </c>
      <c r="B159" s="600"/>
      <c r="C159" s="601"/>
      <c r="D159" s="59">
        <f aca="true" t="shared" si="58" ref="D159:I159">SUM(D138:D158)</f>
        <v>0</v>
      </c>
      <c r="E159" s="59">
        <f t="shared" si="58"/>
        <v>0</v>
      </c>
      <c r="F159" s="59">
        <f t="shared" si="58"/>
        <v>0</v>
      </c>
      <c r="G159" s="59">
        <f t="shared" si="58"/>
        <v>0</v>
      </c>
      <c r="H159" s="59">
        <f t="shared" si="58"/>
        <v>0</v>
      </c>
      <c r="I159" s="59">
        <f t="shared" si="58"/>
        <v>0</v>
      </c>
    </row>
    <row r="160" spans="1:9" ht="12.75">
      <c r="A160" s="589" t="s">
        <v>17</v>
      </c>
      <c r="B160" s="586" t="s">
        <v>172</v>
      </c>
      <c r="C160" s="4" t="s">
        <v>6</v>
      </c>
      <c r="D160" s="125">
        <v>0</v>
      </c>
      <c r="E160" s="47">
        <v>0</v>
      </c>
      <c r="F160" s="47">
        <f aca="true" t="shared" si="59" ref="F160:F171">D160+E160</f>
        <v>0</v>
      </c>
      <c r="G160" s="213">
        <v>0</v>
      </c>
      <c r="H160" s="50">
        <v>0</v>
      </c>
      <c r="I160" s="47">
        <f aca="true" t="shared" si="60" ref="I160:I171">G160+H160</f>
        <v>0</v>
      </c>
    </row>
    <row r="161" spans="1:9" ht="12.75">
      <c r="A161" s="590"/>
      <c r="B161" s="587"/>
      <c r="C161" s="4" t="s">
        <v>7</v>
      </c>
      <c r="D161" s="50">
        <v>0</v>
      </c>
      <c r="E161" s="50">
        <v>0</v>
      </c>
      <c r="F161" s="47">
        <f t="shared" si="59"/>
        <v>0</v>
      </c>
      <c r="G161" s="50">
        <v>0</v>
      </c>
      <c r="H161" s="50">
        <v>0</v>
      </c>
      <c r="I161" s="47">
        <f t="shared" si="60"/>
        <v>0</v>
      </c>
    </row>
    <row r="162" spans="1:9" ht="12.75">
      <c r="A162" s="590"/>
      <c r="B162" s="588"/>
      <c r="C162" s="4" t="s">
        <v>8</v>
      </c>
      <c r="D162" s="50">
        <v>0</v>
      </c>
      <c r="E162" s="50">
        <v>0</v>
      </c>
      <c r="F162" s="47">
        <f t="shared" si="59"/>
        <v>0</v>
      </c>
      <c r="G162" s="50">
        <v>0</v>
      </c>
      <c r="H162" s="50">
        <v>0</v>
      </c>
      <c r="I162" s="47">
        <f t="shared" si="60"/>
        <v>0</v>
      </c>
    </row>
    <row r="163" spans="1:9" ht="12.75">
      <c r="A163" s="590"/>
      <c r="B163" s="586" t="s">
        <v>173</v>
      </c>
      <c r="C163" s="4" t="s">
        <v>6</v>
      </c>
      <c r="D163" s="50">
        <v>0</v>
      </c>
      <c r="E163" s="50">
        <v>0</v>
      </c>
      <c r="F163" s="47">
        <f t="shared" si="59"/>
        <v>0</v>
      </c>
      <c r="G163" s="50">
        <v>0</v>
      </c>
      <c r="H163" s="50">
        <v>0</v>
      </c>
      <c r="I163" s="47">
        <f t="shared" si="60"/>
        <v>0</v>
      </c>
    </row>
    <row r="164" spans="1:9" ht="12.75">
      <c r="A164" s="590"/>
      <c r="B164" s="587"/>
      <c r="C164" s="4" t="s">
        <v>7</v>
      </c>
      <c r="D164" s="50">
        <v>0</v>
      </c>
      <c r="E164" s="50">
        <v>0</v>
      </c>
      <c r="F164" s="47">
        <f t="shared" si="59"/>
        <v>0</v>
      </c>
      <c r="G164" s="50">
        <v>0</v>
      </c>
      <c r="H164" s="50">
        <v>0</v>
      </c>
      <c r="I164" s="47">
        <f t="shared" si="60"/>
        <v>0</v>
      </c>
    </row>
    <row r="165" spans="1:9" ht="12.75">
      <c r="A165" s="590"/>
      <c r="B165" s="588"/>
      <c r="C165" s="4" t="s">
        <v>8</v>
      </c>
      <c r="D165" s="50">
        <v>0</v>
      </c>
      <c r="E165" s="50">
        <v>0</v>
      </c>
      <c r="F165" s="47">
        <f t="shared" si="59"/>
        <v>0</v>
      </c>
      <c r="G165" s="50">
        <v>0</v>
      </c>
      <c r="H165" s="50">
        <v>0</v>
      </c>
      <c r="I165" s="47">
        <f t="shared" si="60"/>
        <v>0</v>
      </c>
    </row>
    <row r="166" spans="1:9" ht="12.75">
      <c r="A166" s="590"/>
      <c r="B166" s="33"/>
      <c r="C166" s="4" t="s">
        <v>6</v>
      </c>
      <c r="D166" s="47">
        <v>0</v>
      </c>
      <c r="E166" s="47">
        <v>0</v>
      </c>
      <c r="F166" s="47">
        <f t="shared" si="59"/>
        <v>0</v>
      </c>
      <c r="G166" s="47">
        <v>0</v>
      </c>
      <c r="H166" s="47">
        <v>0</v>
      </c>
      <c r="I166" s="47">
        <f t="shared" si="60"/>
        <v>0</v>
      </c>
    </row>
    <row r="167" spans="1:9" ht="12.75">
      <c r="A167" s="590"/>
      <c r="B167" s="33" t="s">
        <v>321</v>
      </c>
      <c r="C167" s="4" t="s">
        <v>7</v>
      </c>
      <c r="D167" s="47">
        <v>0</v>
      </c>
      <c r="E167" s="47">
        <v>0</v>
      </c>
      <c r="F167" s="47">
        <f t="shared" si="59"/>
        <v>0</v>
      </c>
      <c r="G167" s="47">
        <v>0</v>
      </c>
      <c r="H167" s="47">
        <v>0</v>
      </c>
      <c r="I167" s="47">
        <f t="shared" si="60"/>
        <v>0</v>
      </c>
    </row>
    <row r="168" spans="1:9" ht="12.75">
      <c r="A168" s="590"/>
      <c r="B168" s="33"/>
      <c r="C168" s="4" t="s">
        <v>8</v>
      </c>
      <c r="D168" s="47">
        <v>0</v>
      </c>
      <c r="E168" s="47">
        <v>0</v>
      </c>
      <c r="F168" s="47">
        <f t="shared" si="59"/>
        <v>0</v>
      </c>
      <c r="G168" s="47">
        <v>0</v>
      </c>
      <c r="H168" s="47">
        <v>0</v>
      </c>
      <c r="I168" s="47">
        <f t="shared" si="60"/>
        <v>0</v>
      </c>
    </row>
    <row r="169" spans="1:9" ht="12.75">
      <c r="A169" s="590"/>
      <c r="B169" s="586" t="s">
        <v>320</v>
      </c>
      <c r="C169" s="4" t="s">
        <v>6</v>
      </c>
      <c r="D169" s="50">
        <v>0</v>
      </c>
      <c r="E169" s="50">
        <v>0</v>
      </c>
      <c r="F169" s="47">
        <f t="shared" si="59"/>
        <v>0</v>
      </c>
      <c r="G169" s="50">
        <v>0</v>
      </c>
      <c r="H169" s="50">
        <v>0</v>
      </c>
      <c r="I169" s="47">
        <f t="shared" si="60"/>
        <v>0</v>
      </c>
    </row>
    <row r="170" spans="1:9" ht="12.75">
      <c r="A170" s="590"/>
      <c r="B170" s="587"/>
      <c r="C170" s="4" t="s">
        <v>7</v>
      </c>
      <c r="D170" s="50">
        <v>0</v>
      </c>
      <c r="E170" s="50">
        <v>0</v>
      </c>
      <c r="F170" s="47">
        <f t="shared" si="59"/>
        <v>0</v>
      </c>
      <c r="G170" s="50">
        <v>0</v>
      </c>
      <c r="H170" s="50">
        <v>0</v>
      </c>
      <c r="I170" s="47">
        <f t="shared" si="60"/>
        <v>0</v>
      </c>
    </row>
    <row r="171" spans="1:9" ht="12.75">
      <c r="A171" s="590"/>
      <c r="B171" s="588"/>
      <c r="C171" s="4" t="s">
        <v>8</v>
      </c>
      <c r="D171" s="50">
        <v>0</v>
      </c>
      <c r="E171" s="50">
        <v>0</v>
      </c>
      <c r="F171" s="47">
        <f t="shared" si="59"/>
        <v>0</v>
      </c>
      <c r="G171" s="50">
        <v>0</v>
      </c>
      <c r="H171" s="50">
        <v>0</v>
      </c>
      <c r="I171" s="47">
        <f t="shared" si="60"/>
        <v>0</v>
      </c>
    </row>
    <row r="172" spans="1:9" ht="12.75">
      <c r="A172" s="599" t="s">
        <v>295</v>
      </c>
      <c r="B172" s="600"/>
      <c r="C172" s="601"/>
      <c r="D172" s="59">
        <f aca="true" t="shared" si="61" ref="D172:I172">SUM(D160:D171)</f>
        <v>0</v>
      </c>
      <c r="E172" s="59">
        <f t="shared" si="61"/>
        <v>0</v>
      </c>
      <c r="F172" s="59">
        <f t="shared" si="61"/>
        <v>0</v>
      </c>
      <c r="G172" s="59">
        <f t="shared" si="61"/>
        <v>0</v>
      </c>
      <c r="H172" s="59">
        <f t="shared" si="61"/>
        <v>0</v>
      </c>
      <c r="I172" s="59">
        <f t="shared" si="61"/>
        <v>0</v>
      </c>
    </row>
    <row r="173" spans="1:9" ht="12.75">
      <c r="A173" s="589" t="s">
        <v>18</v>
      </c>
      <c r="B173" s="603" t="s">
        <v>315</v>
      </c>
      <c r="C173" s="4" t="s">
        <v>6</v>
      </c>
      <c r="D173" s="47">
        <v>0</v>
      </c>
      <c r="E173" s="47">
        <v>0</v>
      </c>
      <c r="F173" s="47">
        <f aca="true" t="shared" si="62" ref="F173:F181">D173+E173</f>
        <v>0</v>
      </c>
      <c r="G173" s="47">
        <v>0</v>
      </c>
      <c r="H173" s="47">
        <v>0</v>
      </c>
      <c r="I173" s="47">
        <f aca="true" t="shared" si="63" ref="I173:I181">G173+H173</f>
        <v>0</v>
      </c>
    </row>
    <row r="174" spans="1:9" ht="12.75">
      <c r="A174" s="590"/>
      <c r="B174" s="605"/>
      <c r="C174" s="4" t="s">
        <v>7</v>
      </c>
      <c r="D174" s="47">
        <v>0</v>
      </c>
      <c r="E174" s="47">
        <v>0</v>
      </c>
      <c r="F174" s="47">
        <f t="shared" si="62"/>
        <v>0</v>
      </c>
      <c r="G174" s="47">
        <v>0</v>
      </c>
      <c r="H174" s="47">
        <v>0</v>
      </c>
      <c r="I174" s="47">
        <f t="shared" si="63"/>
        <v>0</v>
      </c>
    </row>
    <row r="175" spans="1:9" ht="12.75">
      <c r="A175" s="590"/>
      <c r="B175" s="607"/>
      <c r="C175" s="4" t="s">
        <v>8</v>
      </c>
      <c r="D175" s="47">
        <v>0</v>
      </c>
      <c r="E175" s="47">
        <v>0</v>
      </c>
      <c r="F175" s="47">
        <f t="shared" si="62"/>
        <v>0</v>
      </c>
      <c r="G175" s="47">
        <v>0</v>
      </c>
      <c r="H175" s="47">
        <v>0</v>
      </c>
      <c r="I175" s="47">
        <f t="shared" si="63"/>
        <v>0</v>
      </c>
    </row>
    <row r="176" spans="1:9" ht="12.75">
      <c r="A176" s="590"/>
      <c r="B176" s="586" t="s">
        <v>321</v>
      </c>
      <c r="C176" s="4" t="s">
        <v>6</v>
      </c>
      <c r="D176" s="47">
        <v>0</v>
      </c>
      <c r="E176" s="47">
        <v>0</v>
      </c>
      <c r="F176" s="47">
        <f t="shared" si="62"/>
        <v>0</v>
      </c>
      <c r="G176" s="47">
        <v>0</v>
      </c>
      <c r="H176" s="47">
        <v>0</v>
      </c>
      <c r="I176" s="47">
        <f t="shared" si="63"/>
        <v>0</v>
      </c>
    </row>
    <row r="177" spans="1:9" ht="12.75">
      <c r="A177" s="590"/>
      <c r="B177" s="587"/>
      <c r="C177" s="4" t="s">
        <v>7</v>
      </c>
      <c r="D177" s="47">
        <v>0</v>
      </c>
      <c r="E177" s="47">
        <v>0</v>
      </c>
      <c r="F177" s="47">
        <f t="shared" si="62"/>
        <v>0</v>
      </c>
      <c r="G177" s="47">
        <v>0</v>
      </c>
      <c r="H177" s="47">
        <v>0</v>
      </c>
      <c r="I177" s="47">
        <f t="shared" si="63"/>
        <v>0</v>
      </c>
    </row>
    <row r="178" spans="1:9" ht="12.75">
      <c r="A178" s="590"/>
      <c r="B178" s="588"/>
      <c r="C178" s="4" t="s">
        <v>8</v>
      </c>
      <c r="D178" s="47">
        <v>0</v>
      </c>
      <c r="E178" s="47">
        <v>0</v>
      </c>
      <c r="F178" s="47">
        <f t="shared" si="62"/>
        <v>0</v>
      </c>
      <c r="G178" s="47">
        <v>0</v>
      </c>
      <c r="H178" s="47">
        <v>0</v>
      </c>
      <c r="I178" s="47">
        <f t="shared" si="63"/>
        <v>0</v>
      </c>
    </row>
    <row r="179" spans="1:9" ht="12.75">
      <c r="A179" s="590"/>
      <c r="B179" s="105"/>
      <c r="C179" s="1" t="s">
        <v>6</v>
      </c>
      <c r="D179" s="47">
        <v>0</v>
      </c>
      <c r="E179" s="47">
        <v>0</v>
      </c>
      <c r="F179" s="47">
        <f t="shared" si="62"/>
        <v>0</v>
      </c>
      <c r="G179" s="47">
        <v>0</v>
      </c>
      <c r="H179" s="47">
        <v>0</v>
      </c>
      <c r="I179" s="47">
        <f t="shared" si="63"/>
        <v>0</v>
      </c>
    </row>
    <row r="180" spans="1:9" ht="12.75">
      <c r="A180" s="590"/>
      <c r="B180" s="33" t="s">
        <v>319</v>
      </c>
      <c r="C180" s="1" t="s">
        <v>7</v>
      </c>
      <c r="D180" s="47">
        <v>0</v>
      </c>
      <c r="E180" s="47">
        <v>0</v>
      </c>
      <c r="F180" s="47">
        <f t="shared" si="62"/>
        <v>0</v>
      </c>
      <c r="G180" s="47">
        <v>0</v>
      </c>
      <c r="H180" s="47">
        <v>0</v>
      </c>
      <c r="I180" s="47">
        <f t="shared" si="63"/>
        <v>0</v>
      </c>
    </row>
    <row r="181" spans="1:9" ht="12.75">
      <c r="A181" s="591"/>
      <c r="B181" s="34"/>
      <c r="C181" s="1" t="s">
        <v>8</v>
      </c>
      <c r="D181" s="47">
        <v>0</v>
      </c>
      <c r="E181" s="47">
        <v>0</v>
      </c>
      <c r="F181" s="47">
        <f t="shared" si="62"/>
        <v>0</v>
      </c>
      <c r="G181" s="47">
        <v>0</v>
      </c>
      <c r="H181" s="47">
        <v>0</v>
      </c>
      <c r="I181" s="47">
        <f t="shared" si="63"/>
        <v>0</v>
      </c>
    </row>
    <row r="182" spans="1:9" ht="12.75">
      <c r="A182" s="632" t="s">
        <v>295</v>
      </c>
      <c r="B182" s="633"/>
      <c r="C182" s="601"/>
      <c r="D182" s="59">
        <f aca="true" t="shared" si="64" ref="D182:I182">SUM(D173:D181)</f>
        <v>0</v>
      </c>
      <c r="E182" s="59">
        <f t="shared" si="64"/>
        <v>0</v>
      </c>
      <c r="F182" s="59">
        <f t="shared" si="64"/>
        <v>0</v>
      </c>
      <c r="G182" s="59">
        <f t="shared" si="64"/>
        <v>0</v>
      </c>
      <c r="H182" s="59">
        <f t="shared" si="64"/>
        <v>0</v>
      </c>
      <c r="I182" s="59">
        <f t="shared" si="64"/>
        <v>0</v>
      </c>
    </row>
    <row r="183" spans="1:9" ht="12.75">
      <c r="A183" s="592" t="s">
        <v>19</v>
      </c>
      <c r="B183" s="592"/>
      <c r="C183" s="5" t="s">
        <v>6</v>
      </c>
      <c r="D183" s="188">
        <f aca="true" t="shared" si="65" ref="D183:I185">D131+D134+D138+D141+D144+D147+D150+D153+D156+D160+D163+D166+D169+D173+D176+D179</f>
        <v>2020</v>
      </c>
      <c r="E183" s="188">
        <f t="shared" si="65"/>
        <v>1100</v>
      </c>
      <c r="F183" s="188">
        <f t="shared" si="65"/>
        <v>3120</v>
      </c>
      <c r="G183" s="188">
        <f t="shared" si="65"/>
        <v>1714</v>
      </c>
      <c r="H183" s="188">
        <f t="shared" si="65"/>
        <v>978.23</v>
      </c>
      <c r="I183" s="188">
        <f t="shared" si="65"/>
        <v>2692.23</v>
      </c>
    </row>
    <row r="184" spans="1:9" ht="12.75">
      <c r="A184" s="592"/>
      <c r="B184" s="592"/>
      <c r="C184" s="5" t="s">
        <v>7</v>
      </c>
      <c r="D184" s="188">
        <f t="shared" si="65"/>
        <v>80</v>
      </c>
      <c r="E184" s="188">
        <f t="shared" si="65"/>
        <v>0</v>
      </c>
      <c r="F184" s="188">
        <f t="shared" si="65"/>
        <v>80</v>
      </c>
      <c r="G184" s="188">
        <f t="shared" si="65"/>
        <v>67.632</v>
      </c>
      <c r="H184" s="188">
        <f t="shared" si="65"/>
        <v>0</v>
      </c>
      <c r="I184" s="188">
        <f t="shared" si="65"/>
        <v>67.632</v>
      </c>
    </row>
    <row r="185" spans="1:9" ht="12.75">
      <c r="A185" s="592"/>
      <c r="B185" s="592"/>
      <c r="C185" s="5" t="s">
        <v>8</v>
      </c>
      <c r="D185" s="188">
        <f t="shared" si="65"/>
        <v>0</v>
      </c>
      <c r="E185" s="188">
        <f t="shared" si="65"/>
        <v>0</v>
      </c>
      <c r="F185" s="188">
        <f t="shared" si="65"/>
        <v>0</v>
      </c>
      <c r="G185" s="188">
        <f t="shared" si="65"/>
        <v>0</v>
      </c>
      <c r="H185" s="188">
        <f t="shared" si="65"/>
        <v>0</v>
      </c>
      <c r="I185" s="188">
        <f t="shared" si="65"/>
        <v>0</v>
      </c>
    </row>
    <row r="186" spans="1:9" ht="12.75">
      <c r="A186" s="575" t="s">
        <v>9</v>
      </c>
      <c r="B186" s="576"/>
      <c r="C186" s="576"/>
      <c r="D186" s="60">
        <f aca="true" t="shared" si="66" ref="D186:I186">SUM(D183:D185)</f>
        <v>2100</v>
      </c>
      <c r="E186" s="60">
        <f t="shared" si="66"/>
        <v>1100</v>
      </c>
      <c r="F186" s="60">
        <f t="shared" si="66"/>
        <v>3200</v>
      </c>
      <c r="G186" s="60">
        <f t="shared" si="66"/>
        <v>1781.632</v>
      </c>
      <c r="H186" s="60">
        <f t="shared" si="66"/>
        <v>978.23</v>
      </c>
      <c r="I186" s="60">
        <f t="shared" si="66"/>
        <v>2759.862</v>
      </c>
    </row>
    <row r="187" spans="1:3" ht="12.75">
      <c r="A187" s="554" t="s">
        <v>22</v>
      </c>
      <c r="B187" s="554"/>
      <c r="C187" s="554"/>
    </row>
    <row r="188" spans="1:5" ht="12.75">
      <c r="A188" s="554" t="s">
        <v>23</v>
      </c>
      <c r="B188" s="554"/>
      <c r="C188" s="3"/>
      <c r="E188" s="2" t="s">
        <v>21</v>
      </c>
    </row>
    <row r="189" spans="1:9" ht="12.75">
      <c r="A189" s="538" t="s">
        <v>489</v>
      </c>
      <c r="B189" s="538"/>
      <c r="C189" s="538"/>
      <c r="D189" s="538"/>
      <c r="E189" s="538"/>
      <c r="F189" s="538"/>
      <c r="G189" s="538"/>
      <c r="H189" s="538"/>
      <c r="I189" s="538"/>
    </row>
    <row r="190" ht="12.75">
      <c r="I190" s="28" t="s">
        <v>314</v>
      </c>
    </row>
    <row r="191" spans="1:9" ht="12.75">
      <c r="A191" s="555" t="s">
        <v>14</v>
      </c>
      <c r="B191" s="584" t="s">
        <v>399</v>
      </c>
      <c r="C191" s="555" t="s">
        <v>1</v>
      </c>
      <c r="D191" s="580" t="s">
        <v>57</v>
      </c>
      <c r="E191" s="580"/>
      <c r="F191" s="580"/>
      <c r="G191" s="580" t="s">
        <v>58</v>
      </c>
      <c r="H191" s="580"/>
      <c r="I191" s="580"/>
    </row>
    <row r="192" spans="1:9" ht="12.75">
      <c r="A192" s="557"/>
      <c r="B192" s="585"/>
      <c r="C192" s="557"/>
      <c r="D192" s="239" t="s">
        <v>2</v>
      </c>
      <c r="E192" s="239" t="s">
        <v>3</v>
      </c>
      <c r="F192" s="239" t="s">
        <v>4</v>
      </c>
      <c r="G192" s="239" t="s">
        <v>5</v>
      </c>
      <c r="H192" s="239" t="s">
        <v>3</v>
      </c>
      <c r="I192" s="239" t="s">
        <v>4</v>
      </c>
    </row>
    <row r="193" spans="1:9" ht="12.75">
      <c r="A193" s="589" t="s">
        <v>10</v>
      </c>
      <c r="B193" s="581" t="s">
        <v>315</v>
      </c>
      <c r="C193" s="4" t="s">
        <v>6</v>
      </c>
      <c r="D193" s="85">
        <v>350</v>
      </c>
      <c r="E193" s="85">
        <v>580</v>
      </c>
      <c r="F193" s="85">
        <f aca="true" t="shared" si="67" ref="F193:F198">D193+E193</f>
        <v>930</v>
      </c>
      <c r="G193" s="85">
        <f>D193*0.8454</f>
        <v>295.89</v>
      </c>
      <c r="H193" s="85">
        <f>E193*0.8893</f>
        <v>515.794</v>
      </c>
      <c r="I193" s="85">
        <f aca="true" t="shared" si="68" ref="I193:I198">G193+H193</f>
        <v>811.684</v>
      </c>
    </row>
    <row r="194" spans="1:9" ht="12.75">
      <c r="A194" s="590"/>
      <c r="B194" s="582"/>
      <c r="C194" s="4" t="s">
        <v>7</v>
      </c>
      <c r="D194" s="85">
        <v>100</v>
      </c>
      <c r="E194" s="85">
        <v>70</v>
      </c>
      <c r="F194" s="85">
        <f t="shared" si="67"/>
        <v>170</v>
      </c>
      <c r="G194" s="85">
        <f>D194*0.8454</f>
        <v>84.54</v>
      </c>
      <c r="H194" s="85">
        <v>63</v>
      </c>
      <c r="I194" s="85">
        <f t="shared" si="68"/>
        <v>147.54000000000002</v>
      </c>
    </row>
    <row r="195" spans="1:9" ht="12.75">
      <c r="A195" s="590"/>
      <c r="B195" s="583"/>
      <c r="C195" s="4" t="s">
        <v>8</v>
      </c>
      <c r="D195" s="85">
        <v>0</v>
      </c>
      <c r="E195" s="85">
        <v>0</v>
      </c>
      <c r="F195" s="85">
        <v>0</v>
      </c>
      <c r="G195" s="85">
        <f>D195*0.8454</f>
        <v>0</v>
      </c>
      <c r="H195" s="85">
        <f>E195*0.8893</f>
        <v>0</v>
      </c>
      <c r="I195" s="85">
        <f t="shared" si="68"/>
        <v>0</v>
      </c>
    </row>
    <row r="196" spans="1:9" ht="12.75">
      <c r="A196" s="590"/>
      <c r="B196" s="581" t="s">
        <v>316</v>
      </c>
      <c r="C196" s="4" t="s">
        <v>6</v>
      </c>
      <c r="D196" s="85">
        <v>0</v>
      </c>
      <c r="E196" s="85">
        <v>0</v>
      </c>
      <c r="F196" s="85">
        <f t="shared" si="67"/>
        <v>0</v>
      </c>
      <c r="G196" s="85">
        <f>D196*0.845</f>
        <v>0</v>
      </c>
      <c r="H196" s="85">
        <f>E196*0.889</f>
        <v>0</v>
      </c>
      <c r="I196" s="85">
        <f t="shared" si="68"/>
        <v>0</v>
      </c>
    </row>
    <row r="197" spans="1:9" ht="12.75">
      <c r="A197" s="590"/>
      <c r="B197" s="582"/>
      <c r="C197" s="4" t="s">
        <v>7</v>
      </c>
      <c r="D197" s="85">
        <v>0</v>
      </c>
      <c r="E197" s="85">
        <v>0</v>
      </c>
      <c r="F197" s="85">
        <f t="shared" si="67"/>
        <v>0</v>
      </c>
      <c r="G197" s="85">
        <v>0</v>
      </c>
      <c r="H197" s="85">
        <v>0</v>
      </c>
      <c r="I197" s="85">
        <f t="shared" si="68"/>
        <v>0</v>
      </c>
    </row>
    <row r="198" spans="1:9" ht="12.75">
      <c r="A198" s="590"/>
      <c r="B198" s="583"/>
      <c r="C198" s="4" t="s">
        <v>8</v>
      </c>
      <c r="D198" s="85">
        <v>0</v>
      </c>
      <c r="E198" s="85">
        <v>0</v>
      </c>
      <c r="F198" s="85">
        <f t="shared" si="67"/>
        <v>0</v>
      </c>
      <c r="G198" s="85">
        <v>0</v>
      </c>
      <c r="H198" s="85">
        <f>E198*0.889</f>
        <v>0</v>
      </c>
      <c r="I198" s="85">
        <f t="shared" si="68"/>
        <v>0</v>
      </c>
    </row>
    <row r="199" spans="1:9" ht="12.75">
      <c r="A199" s="593" t="s">
        <v>295</v>
      </c>
      <c r="B199" s="594"/>
      <c r="C199" s="595"/>
      <c r="D199" s="344">
        <f aca="true" t="shared" si="69" ref="D199:I199">SUM(D193:D198)</f>
        <v>450</v>
      </c>
      <c r="E199" s="344">
        <f t="shared" si="69"/>
        <v>650</v>
      </c>
      <c r="F199" s="344">
        <f t="shared" si="69"/>
        <v>1100</v>
      </c>
      <c r="G199" s="344">
        <f t="shared" si="69"/>
        <v>380.43</v>
      </c>
      <c r="H199" s="344">
        <f t="shared" si="69"/>
        <v>578.794</v>
      </c>
      <c r="I199" s="344">
        <f t="shared" si="69"/>
        <v>959.2239999999999</v>
      </c>
    </row>
    <row r="200" spans="1:9" ht="12.75">
      <c r="A200" s="589" t="s">
        <v>16</v>
      </c>
      <c r="B200" s="586" t="s">
        <v>316</v>
      </c>
      <c r="C200" s="4" t="s">
        <v>6</v>
      </c>
      <c r="D200" s="85">
        <v>0</v>
      </c>
      <c r="E200" s="85">
        <v>0</v>
      </c>
      <c r="F200" s="85">
        <f aca="true" t="shared" si="70" ref="F200:F220">D200+E200</f>
        <v>0</v>
      </c>
      <c r="G200" s="85">
        <v>0</v>
      </c>
      <c r="H200" s="85">
        <v>0</v>
      </c>
      <c r="I200" s="47">
        <f aca="true" t="shared" si="71" ref="I200:I220">G200+H200</f>
        <v>0</v>
      </c>
    </row>
    <row r="201" spans="1:9" ht="12.75">
      <c r="A201" s="590"/>
      <c r="B201" s="587"/>
      <c r="C201" s="4" t="s">
        <v>7</v>
      </c>
      <c r="D201" s="85">
        <v>0</v>
      </c>
      <c r="E201" s="85">
        <v>0</v>
      </c>
      <c r="F201" s="85">
        <f t="shared" si="70"/>
        <v>0</v>
      </c>
      <c r="G201" s="85">
        <v>0</v>
      </c>
      <c r="H201" s="85">
        <v>0</v>
      </c>
      <c r="I201" s="47">
        <f t="shared" si="71"/>
        <v>0</v>
      </c>
    </row>
    <row r="202" spans="1:9" ht="12.75">
      <c r="A202" s="590"/>
      <c r="B202" s="588"/>
      <c r="C202" s="4" t="s">
        <v>8</v>
      </c>
      <c r="D202" s="85">
        <v>0</v>
      </c>
      <c r="E202" s="85">
        <v>0</v>
      </c>
      <c r="F202" s="85">
        <f t="shared" si="70"/>
        <v>0</v>
      </c>
      <c r="G202" s="85">
        <v>0</v>
      </c>
      <c r="H202" s="85">
        <v>0</v>
      </c>
      <c r="I202" s="47">
        <f t="shared" si="71"/>
        <v>0</v>
      </c>
    </row>
    <row r="203" spans="1:9" ht="12.75">
      <c r="A203" s="590"/>
      <c r="B203" s="586" t="s">
        <v>169</v>
      </c>
      <c r="C203" s="4" t="s">
        <v>6</v>
      </c>
      <c r="D203" s="50">
        <v>0</v>
      </c>
      <c r="E203" s="50">
        <v>0</v>
      </c>
      <c r="F203" s="85">
        <f t="shared" si="70"/>
        <v>0</v>
      </c>
      <c r="G203" s="85">
        <v>0</v>
      </c>
      <c r="H203" s="85">
        <v>0</v>
      </c>
      <c r="I203" s="47">
        <f t="shared" si="71"/>
        <v>0</v>
      </c>
    </row>
    <row r="204" spans="1:9" ht="12.75">
      <c r="A204" s="590"/>
      <c r="B204" s="587"/>
      <c r="C204" s="4" t="s">
        <v>7</v>
      </c>
      <c r="D204" s="50">
        <v>0</v>
      </c>
      <c r="E204" s="50">
        <v>0</v>
      </c>
      <c r="F204" s="85">
        <f t="shared" si="70"/>
        <v>0</v>
      </c>
      <c r="G204" s="85">
        <v>0</v>
      </c>
      <c r="H204" s="85">
        <v>0</v>
      </c>
      <c r="I204" s="47">
        <f t="shared" si="71"/>
        <v>0</v>
      </c>
    </row>
    <row r="205" spans="1:9" ht="12.75">
      <c r="A205" s="590"/>
      <c r="B205" s="588"/>
      <c r="C205" s="4" t="s">
        <v>8</v>
      </c>
      <c r="D205" s="50">
        <v>0</v>
      </c>
      <c r="E205" s="50">
        <v>0</v>
      </c>
      <c r="F205" s="85">
        <f t="shared" si="70"/>
        <v>0</v>
      </c>
      <c r="G205" s="85">
        <v>0</v>
      </c>
      <c r="H205" s="85">
        <v>0</v>
      </c>
      <c r="I205" s="47">
        <f t="shared" si="71"/>
        <v>0</v>
      </c>
    </row>
    <row r="206" spans="1:9" ht="12.75">
      <c r="A206" s="590"/>
      <c r="B206" s="586" t="s">
        <v>315</v>
      </c>
      <c r="C206" s="4" t="s">
        <v>6</v>
      </c>
      <c r="D206" s="50">
        <v>0</v>
      </c>
      <c r="E206" s="50">
        <v>0</v>
      </c>
      <c r="F206" s="50">
        <f t="shared" si="70"/>
        <v>0</v>
      </c>
      <c r="G206" s="50">
        <v>0</v>
      </c>
      <c r="H206" s="50">
        <v>0</v>
      </c>
      <c r="I206" s="47">
        <f t="shared" si="71"/>
        <v>0</v>
      </c>
    </row>
    <row r="207" spans="1:9" ht="12.75">
      <c r="A207" s="590"/>
      <c r="B207" s="587"/>
      <c r="C207" s="4" t="s">
        <v>7</v>
      </c>
      <c r="D207" s="85">
        <v>0</v>
      </c>
      <c r="E207" s="85">
        <v>0</v>
      </c>
      <c r="F207" s="85">
        <f t="shared" si="70"/>
        <v>0</v>
      </c>
      <c r="G207" s="85">
        <v>0</v>
      </c>
      <c r="H207" s="85">
        <v>0</v>
      </c>
      <c r="I207" s="47">
        <f t="shared" si="71"/>
        <v>0</v>
      </c>
    </row>
    <row r="208" spans="1:9" ht="12.75">
      <c r="A208" s="590"/>
      <c r="B208" s="588"/>
      <c r="C208" s="4" t="s">
        <v>8</v>
      </c>
      <c r="D208" s="85">
        <v>0</v>
      </c>
      <c r="E208" s="85">
        <v>0</v>
      </c>
      <c r="F208" s="85">
        <f t="shared" si="70"/>
        <v>0</v>
      </c>
      <c r="G208" s="85">
        <v>0</v>
      </c>
      <c r="H208" s="85">
        <v>0</v>
      </c>
      <c r="I208" s="47">
        <f t="shared" si="71"/>
        <v>0</v>
      </c>
    </row>
    <row r="209" spans="1:9" ht="12.75">
      <c r="A209" s="590"/>
      <c r="B209" s="586" t="s">
        <v>317</v>
      </c>
      <c r="C209" s="4" t="s">
        <v>6</v>
      </c>
      <c r="D209" s="85">
        <v>0</v>
      </c>
      <c r="E209" s="85">
        <v>0</v>
      </c>
      <c r="F209" s="85">
        <f t="shared" si="70"/>
        <v>0</v>
      </c>
      <c r="G209" s="85">
        <v>0</v>
      </c>
      <c r="H209" s="85">
        <v>0</v>
      </c>
      <c r="I209" s="47">
        <f t="shared" si="71"/>
        <v>0</v>
      </c>
    </row>
    <row r="210" spans="1:9" ht="12.75">
      <c r="A210" s="590"/>
      <c r="B210" s="587"/>
      <c r="C210" s="4" t="s">
        <v>7</v>
      </c>
      <c r="D210" s="85">
        <v>0</v>
      </c>
      <c r="E210" s="85">
        <v>0</v>
      </c>
      <c r="F210" s="85">
        <f t="shared" si="70"/>
        <v>0</v>
      </c>
      <c r="G210" s="85">
        <v>0</v>
      </c>
      <c r="H210" s="85">
        <v>0</v>
      </c>
      <c r="I210" s="47">
        <f t="shared" si="71"/>
        <v>0</v>
      </c>
    </row>
    <row r="211" spans="1:9" ht="12.75">
      <c r="A211" s="590"/>
      <c r="B211" s="588"/>
      <c r="C211" s="4" t="s">
        <v>8</v>
      </c>
      <c r="D211" s="85">
        <v>0</v>
      </c>
      <c r="E211" s="85">
        <v>0</v>
      </c>
      <c r="F211" s="85">
        <f t="shared" si="70"/>
        <v>0</v>
      </c>
      <c r="G211" s="85">
        <v>0</v>
      </c>
      <c r="H211" s="85">
        <v>0</v>
      </c>
      <c r="I211" s="47">
        <f t="shared" si="71"/>
        <v>0</v>
      </c>
    </row>
    <row r="212" spans="1:9" ht="12.75">
      <c r="A212" s="590"/>
      <c r="B212" s="581" t="s">
        <v>318</v>
      </c>
      <c r="C212" s="4" t="s">
        <v>6</v>
      </c>
      <c r="D212" s="85">
        <v>0</v>
      </c>
      <c r="E212" s="85">
        <v>0</v>
      </c>
      <c r="F212" s="85">
        <f t="shared" si="70"/>
        <v>0</v>
      </c>
      <c r="G212" s="85">
        <v>0</v>
      </c>
      <c r="H212" s="85">
        <v>0</v>
      </c>
      <c r="I212" s="47">
        <f t="shared" si="71"/>
        <v>0</v>
      </c>
    </row>
    <row r="213" spans="1:9" ht="12.75">
      <c r="A213" s="590"/>
      <c r="B213" s="582"/>
      <c r="C213" s="4" t="s">
        <v>7</v>
      </c>
      <c r="D213" s="85">
        <v>0</v>
      </c>
      <c r="E213" s="85">
        <v>0</v>
      </c>
      <c r="F213" s="85">
        <f t="shared" si="70"/>
        <v>0</v>
      </c>
      <c r="G213" s="85">
        <v>0</v>
      </c>
      <c r="H213" s="85">
        <v>0</v>
      </c>
      <c r="I213" s="47">
        <f t="shared" si="71"/>
        <v>0</v>
      </c>
    </row>
    <row r="214" spans="1:9" ht="12.75">
      <c r="A214" s="590"/>
      <c r="B214" s="583"/>
      <c r="C214" s="4" t="s">
        <v>8</v>
      </c>
      <c r="D214" s="85">
        <v>0</v>
      </c>
      <c r="E214" s="85">
        <v>0</v>
      </c>
      <c r="F214" s="85">
        <f t="shared" si="70"/>
        <v>0</v>
      </c>
      <c r="G214" s="85">
        <v>0</v>
      </c>
      <c r="H214" s="50">
        <v>0</v>
      </c>
      <c r="I214" s="47">
        <f t="shared" si="71"/>
        <v>0</v>
      </c>
    </row>
    <row r="215" spans="1:9" ht="12.75">
      <c r="A215" s="590"/>
      <c r="B215" s="581" t="s">
        <v>170</v>
      </c>
      <c r="C215" s="4" t="s">
        <v>6</v>
      </c>
      <c r="D215" s="85">
        <v>0</v>
      </c>
      <c r="E215" s="85">
        <v>0</v>
      </c>
      <c r="F215" s="85">
        <f t="shared" si="70"/>
        <v>0</v>
      </c>
      <c r="G215" s="85">
        <v>0</v>
      </c>
      <c r="H215" s="85">
        <v>0</v>
      </c>
      <c r="I215" s="47">
        <f t="shared" si="71"/>
        <v>0</v>
      </c>
    </row>
    <row r="216" spans="1:9" ht="12.75">
      <c r="A216" s="590"/>
      <c r="B216" s="582"/>
      <c r="C216" s="4" t="s">
        <v>7</v>
      </c>
      <c r="D216" s="85">
        <v>0</v>
      </c>
      <c r="E216" s="85">
        <v>0</v>
      </c>
      <c r="F216" s="85">
        <f t="shared" si="70"/>
        <v>0</v>
      </c>
      <c r="G216" s="85">
        <v>0</v>
      </c>
      <c r="H216" s="85">
        <v>0</v>
      </c>
      <c r="I216" s="47">
        <f t="shared" si="71"/>
        <v>0</v>
      </c>
    </row>
    <row r="217" spans="1:9" ht="12.75">
      <c r="A217" s="590"/>
      <c r="B217" s="583"/>
      <c r="C217" s="4" t="s">
        <v>8</v>
      </c>
      <c r="D217" s="85">
        <v>0</v>
      </c>
      <c r="E217" s="85">
        <v>0</v>
      </c>
      <c r="F217" s="85">
        <f t="shared" si="70"/>
        <v>0</v>
      </c>
      <c r="G217" s="85">
        <v>0</v>
      </c>
      <c r="H217" s="85">
        <v>0</v>
      </c>
      <c r="I217" s="47">
        <f t="shared" si="71"/>
        <v>0</v>
      </c>
    </row>
    <row r="218" spans="1:9" ht="12.75">
      <c r="A218" s="590"/>
      <c r="B218" s="586" t="s">
        <v>319</v>
      </c>
      <c r="C218" s="4" t="s">
        <v>6</v>
      </c>
      <c r="D218" s="85">
        <v>0</v>
      </c>
      <c r="E218" s="85">
        <v>0</v>
      </c>
      <c r="F218" s="85">
        <f t="shared" si="70"/>
        <v>0</v>
      </c>
      <c r="G218" s="85">
        <v>0</v>
      </c>
      <c r="H218" s="85">
        <v>0</v>
      </c>
      <c r="I218" s="47">
        <f t="shared" si="71"/>
        <v>0</v>
      </c>
    </row>
    <row r="219" spans="1:9" ht="12.75">
      <c r="A219" s="590"/>
      <c r="B219" s="587"/>
      <c r="C219" s="4" t="s">
        <v>7</v>
      </c>
      <c r="D219" s="85">
        <v>0</v>
      </c>
      <c r="E219" s="85">
        <v>0</v>
      </c>
      <c r="F219" s="85">
        <f t="shared" si="70"/>
        <v>0</v>
      </c>
      <c r="G219" s="85">
        <v>0</v>
      </c>
      <c r="H219" s="85">
        <v>0</v>
      </c>
      <c r="I219" s="47">
        <f t="shared" si="71"/>
        <v>0</v>
      </c>
    </row>
    <row r="220" spans="1:9" ht="12.75">
      <c r="A220" s="591"/>
      <c r="B220" s="588"/>
      <c r="C220" s="4" t="s">
        <v>8</v>
      </c>
      <c r="D220" s="85">
        <v>0</v>
      </c>
      <c r="E220" s="85">
        <v>0</v>
      </c>
      <c r="F220" s="85">
        <f t="shared" si="70"/>
        <v>0</v>
      </c>
      <c r="G220" s="85">
        <v>0</v>
      </c>
      <c r="H220" s="85">
        <v>0</v>
      </c>
      <c r="I220" s="47">
        <f t="shared" si="71"/>
        <v>0</v>
      </c>
    </row>
    <row r="221" spans="1:9" ht="12.75">
      <c r="A221" s="599" t="s">
        <v>295</v>
      </c>
      <c r="B221" s="600"/>
      <c r="C221" s="601"/>
      <c r="D221" s="59">
        <f aca="true" t="shared" si="72" ref="D221:I221">SUM(D200:D220)</f>
        <v>0</v>
      </c>
      <c r="E221" s="59">
        <f t="shared" si="72"/>
        <v>0</v>
      </c>
      <c r="F221" s="59">
        <f t="shared" si="72"/>
        <v>0</v>
      </c>
      <c r="G221" s="59">
        <f t="shared" si="72"/>
        <v>0</v>
      </c>
      <c r="H221" s="59">
        <f t="shared" si="72"/>
        <v>0</v>
      </c>
      <c r="I221" s="59">
        <f t="shared" si="72"/>
        <v>0</v>
      </c>
    </row>
    <row r="222" spans="1:9" ht="12.75">
      <c r="A222" s="589" t="s">
        <v>17</v>
      </c>
      <c r="B222" s="586" t="s">
        <v>172</v>
      </c>
      <c r="C222" s="4" t="s">
        <v>6</v>
      </c>
      <c r="D222" s="125">
        <v>0</v>
      </c>
      <c r="E222" s="47">
        <v>0</v>
      </c>
      <c r="F222" s="47">
        <f aca="true" t="shared" si="73" ref="F222:F233">D222+E222</f>
        <v>0</v>
      </c>
      <c r="G222" s="213">
        <v>0</v>
      </c>
      <c r="H222" s="50">
        <v>0</v>
      </c>
      <c r="I222" s="47">
        <f aca="true" t="shared" si="74" ref="I222:I233">G222+H222</f>
        <v>0</v>
      </c>
    </row>
    <row r="223" spans="1:9" ht="12.75">
      <c r="A223" s="590"/>
      <c r="B223" s="587"/>
      <c r="C223" s="4" t="s">
        <v>7</v>
      </c>
      <c r="D223" s="50">
        <v>0</v>
      </c>
      <c r="E223" s="50">
        <v>0</v>
      </c>
      <c r="F223" s="47">
        <f t="shared" si="73"/>
        <v>0</v>
      </c>
      <c r="G223" s="50">
        <v>0</v>
      </c>
      <c r="H223" s="50">
        <v>0</v>
      </c>
      <c r="I223" s="47">
        <f t="shared" si="74"/>
        <v>0</v>
      </c>
    </row>
    <row r="224" spans="1:9" ht="12.75">
      <c r="A224" s="590"/>
      <c r="B224" s="588"/>
      <c r="C224" s="4" t="s">
        <v>8</v>
      </c>
      <c r="D224" s="50">
        <v>0</v>
      </c>
      <c r="E224" s="50">
        <v>0</v>
      </c>
      <c r="F224" s="47">
        <f t="shared" si="73"/>
        <v>0</v>
      </c>
      <c r="G224" s="50">
        <v>0</v>
      </c>
      <c r="H224" s="50">
        <v>0</v>
      </c>
      <c r="I224" s="47">
        <f t="shared" si="74"/>
        <v>0</v>
      </c>
    </row>
    <row r="225" spans="1:9" ht="12.75">
      <c r="A225" s="590"/>
      <c r="B225" s="586" t="s">
        <v>173</v>
      </c>
      <c r="C225" s="4" t="s">
        <v>6</v>
      </c>
      <c r="D225" s="50">
        <v>0</v>
      </c>
      <c r="E225" s="50">
        <v>0</v>
      </c>
      <c r="F225" s="47">
        <f t="shared" si="73"/>
        <v>0</v>
      </c>
      <c r="G225" s="50">
        <v>0</v>
      </c>
      <c r="H225" s="50">
        <v>0</v>
      </c>
      <c r="I225" s="47">
        <f t="shared" si="74"/>
        <v>0</v>
      </c>
    </row>
    <row r="226" spans="1:9" ht="12.75">
      <c r="A226" s="590"/>
      <c r="B226" s="587"/>
      <c r="C226" s="4" t="s">
        <v>7</v>
      </c>
      <c r="D226" s="50">
        <v>0</v>
      </c>
      <c r="E226" s="50">
        <v>0</v>
      </c>
      <c r="F226" s="47">
        <f t="shared" si="73"/>
        <v>0</v>
      </c>
      <c r="G226" s="50">
        <v>0</v>
      </c>
      <c r="H226" s="50">
        <v>0</v>
      </c>
      <c r="I226" s="47">
        <f t="shared" si="74"/>
        <v>0</v>
      </c>
    </row>
    <row r="227" spans="1:9" ht="12.75">
      <c r="A227" s="590"/>
      <c r="B227" s="588"/>
      <c r="C227" s="4" t="s">
        <v>8</v>
      </c>
      <c r="D227" s="50">
        <v>0</v>
      </c>
      <c r="E227" s="50">
        <v>0</v>
      </c>
      <c r="F227" s="47">
        <f t="shared" si="73"/>
        <v>0</v>
      </c>
      <c r="G227" s="50">
        <v>0</v>
      </c>
      <c r="H227" s="50">
        <v>0</v>
      </c>
      <c r="I227" s="47">
        <f t="shared" si="74"/>
        <v>0</v>
      </c>
    </row>
    <row r="228" spans="1:9" ht="12.75">
      <c r="A228" s="590"/>
      <c r="B228" s="33"/>
      <c r="C228" s="4" t="s">
        <v>6</v>
      </c>
      <c r="D228" s="47">
        <v>0</v>
      </c>
      <c r="E228" s="47">
        <v>0</v>
      </c>
      <c r="F228" s="47">
        <f t="shared" si="73"/>
        <v>0</v>
      </c>
      <c r="G228" s="47">
        <v>0</v>
      </c>
      <c r="H228" s="47">
        <v>0</v>
      </c>
      <c r="I228" s="47">
        <f t="shared" si="74"/>
        <v>0</v>
      </c>
    </row>
    <row r="229" spans="1:9" ht="12.75">
      <c r="A229" s="590"/>
      <c r="B229" s="33" t="s">
        <v>321</v>
      </c>
      <c r="C229" s="4" t="s">
        <v>7</v>
      </c>
      <c r="D229" s="47">
        <v>0</v>
      </c>
      <c r="E229" s="47">
        <v>0</v>
      </c>
      <c r="F229" s="47">
        <f t="shared" si="73"/>
        <v>0</v>
      </c>
      <c r="G229" s="47">
        <v>0</v>
      </c>
      <c r="H229" s="47">
        <v>0</v>
      </c>
      <c r="I229" s="47">
        <f t="shared" si="74"/>
        <v>0</v>
      </c>
    </row>
    <row r="230" spans="1:9" ht="12.75">
      <c r="A230" s="590"/>
      <c r="B230" s="33"/>
      <c r="C230" s="4" t="s">
        <v>8</v>
      </c>
      <c r="D230" s="47">
        <v>0</v>
      </c>
      <c r="E230" s="47">
        <v>0</v>
      </c>
      <c r="F230" s="47">
        <f t="shared" si="73"/>
        <v>0</v>
      </c>
      <c r="G230" s="47">
        <v>0</v>
      </c>
      <c r="H230" s="47">
        <v>0</v>
      </c>
      <c r="I230" s="47">
        <f t="shared" si="74"/>
        <v>0</v>
      </c>
    </row>
    <row r="231" spans="1:9" ht="12.75">
      <c r="A231" s="590"/>
      <c r="B231" s="586" t="s">
        <v>320</v>
      </c>
      <c r="C231" s="4" t="s">
        <v>6</v>
      </c>
      <c r="D231" s="50">
        <v>0</v>
      </c>
      <c r="E231" s="50">
        <v>0</v>
      </c>
      <c r="F231" s="47">
        <f t="shared" si="73"/>
        <v>0</v>
      </c>
      <c r="G231" s="50">
        <v>0</v>
      </c>
      <c r="H231" s="50">
        <v>0</v>
      </c>
      <c r="I231" s="47">
        <f t="shared" si="74"/>
        <v>0</v>
      </c>
    </row>
    <row r="232" spans="1:9" ht="12.75">
      <c r="A232" s="590"/>
      <c r="B232" s="587"/>
      <c r="C232" s="4" t="s">
        <v>7</v>
      </c>
      <c r="D232" s="50">
        <v>0</v>
      </c>
      <c r="E232" s="50">
        <v>0</v>
      </c>
      <c r="F232" s="47">
        <f t="shared" si="73"/>
        <v>0</v>
      </c>
      <c r="G232" s="50">
        <v>0</v>
      </c>
      <c r="H232" s="50">
        <v>0</v>
      </c>
      <c r="I232" s="47">
        <f t="shared" si="74"/>
        <v>0</v>
      </c>
    </row>
    <row r="233" spans="1:9" ht="12.75">
      <c r="A233" s="590"/>
      <c r="B233" s="588"/>
      <c r="C233" s="4" t="s">
        <v>8</v>
      </c>
      <c r="D233" s="50">
        <v>0</v>
      </c>
      <c r="E233" s="50">
        <v>0</v>
      </c>
      <c r="F233" s="47">
        <f t="shared" si="73"/>
        <v>0</v>
      </c>
      <c r="G233" s="50">
        <v>0</v>
      </c>
      <c r="H233" s="50">
        <v>0</v>
      </c>
      <c r="I233" s="47">
        <f t="shared" si="74"/>
        <v>0</v>
      </c>
    </row>
    <row r="234" spans="1:9" ht="12.75">
      <c r="A234" s="599" t="s">
        <v>295</v>
      </c>
      <c r="B234" s="600"/>
      <c r="C234" s="601"/>
      <c r="D234" s="59">
        <f aca="true" t="shared" si="75" ref="D234:I234">SUM(D222:D233)</f>
        <v>0</v>
      </c>
      <c r="E234" s="59">
        <f t="shared" si="75"/>
        <v>0</v>
      </c>
      <c r="F234" s="59">
        <f t="shared" si="75"/>
        <v>0</v>
      </c>
      <c r="G234" s="59">
        <f t="shared" si="75"/>
        <v>0</v>
      </c>
      <c r="H234" s="59">
        <f t="shared" si="75"/>
        <v>0</v>
      </c>
      <c r="I234" s="59">
        <f t="shared" si="75"/>
        <v>0</v>
      </c>
    </row>
    <row r="235" spans="1:9" ht="12.75">
      <c r="A235" s="589" t="s">
        <v>18</v>
      </c>
      <c r="B235" s="603" t="s">
        <v>315</v>
      </c>
      <c r="C235" s="4" t="s">
        <v>6</v>
      </c>
      <c r="D235" s="47">
        <v>0</v>
      </c>
      <c r="E235" s="47">
        <v>0</v>
      </c>
      <c r="F235" s="47">
        <f aca="true" t="shared" si="76" ref="F235:F243">D235+E235</f>
        <v>0</v>
      </c>
      <c r="G235" s="47">
        <v>0</v>
      </c>
      <c r="H235" s="47">
        <v>0</v>
      </c>
      <c r="I235" s="47">
        <f aca="true" t="shared" si="77" ref="I235:I243">G235+H235</f>
        <v>0</v>
      </c>
    </row>
    <row r="236" spans="1:9" ht="12.75">
      <c r="A236" s="590"/>
      <c r="B236" s="605"/>
      <c r="C236" s="4" t="s">
        <v>7</v>
      </c>
      <c r="D236" s="47">
        <v>0</v>
      </c>
      <c r="E236" s="47">
        <v>0</v>
      </c>
      <c r="F236" s="47">
        <f t="shared" si="76"/>
        <v>0</v>
      </c>
      <c r="G236" s="47">
        <v>0</v>
      </c>
      <c r="H236" s="47">
        <v>0</v>
      </c>
      <c r="I236" s="47">
        <f t="shared" si="77"/>
        <v>0</v>
      </c>
    </row>
    <row r="237" spans="1:9" ht="12.75">
      <c r="A237" s="590"/>
      <c r="B237" s="607"/>
      <c r="C237" s="4" t="s">
        <v>8</v>
      </c>
      <c r="D237" s="47">
        <v>0</v>
      </c>
      <c r="E237" s="47">
        <v>0</v>
      </c>
      <c r="F237" s="47">
        <f t="shared" si="76"/>
        <v>0</v>
      </c>
      <c r="G237" s="47">
        <v>0</v>
      </c>
      <c r="H237" s="47">
        <v>0</v>
      </c>
      <c r="I237" s="47">
        <f t="shared" si="77"/>
        <v>0</v>
      </c>
    </row>
    <row r="238" spans="1:9" ht="12.75">
      <c r="A238" s="590"/>
      <c r="B238" s="586" t="s">
        <v>321</v>
      </c>
      <c r="C238" s="4" t="s">
        <v>6</v>
      </c>
      <c r="D238" s="47">
        <v>0</v>
      </c>
      <c r="E238" s="47">
        <v>0</v>
      </c>
      <c r="F238" s="47">
        <f t="shared" si="76"/>
        <v>0</v>
      </c>
      <c r="G238" s="47">
        <v>0</v>
      </c>
      <c r="H238" s="47">
        <v>0</v>
      </c>
      <c r="I238" s="47">
        <f t="shared" si="77"/>
        <v>0</v>
      </c>
    </row>
    <row r="239" spans="1:9" ht="12.75">
      <c r="A239" s="590"/>
      <c r="B239" s="587"/>
      <c r="C239" s="4" t="s">
        <v>7</v>
      </c>
      <c r="D239" s="47">
        <v>0</v>
      </c>
      <c r="E239" s="47">
        <v>0</v>
      </c>
      <c r="F239" s="47">
        <f t="shared" si="76"/>
        <v>0</v>
      </c>
      <c r="G239" s="47">
        <v>0</v>
      </c>
      <c r="H239" s="47">
        <v>0</v>
      </c>
      <c r="I239" s="47">
        <f t="shared" si="77"/>
        <v>0</v>
      </c>
    </row>
    <row r="240" spans="1:9" ht="12.75">
      <c r="A240" s="590"/>
      <c r="B240" s="588"/>
      <c r="C240" s="4" t="s">
        <v>8</v>
      </c>
      <c r="D240" s="47">
        <v>0</v>
      </c>
      <c r="E240" s="47">
        <v>0</v>
      </c>
      <c r="F240" s="47">
        <f t="shared" si="76"/>
        <v>0</v>
      </c>
      <c r="G240" s="47">
        <v>0</v>
      </c>
      <c r="H240" s="47">
        <v>0</v>
      </c>
      <c r="I240" s="47">
        <f t="shared" si="77"/>
        <v>0</v>
      </c>
    </row>
    <row r="241" spans="1:9" ht="12.75">
      <c r="A241" s="590"/>
      <c r="B241" s="105"/>
      <c r="C241" s="1" t="s">
        <v>6</v>
      </c>
      <c r="D241" s="47">
        <v>0</v>
      </c>
      <c r="E241" s="47">
        <v>0</v>
      </c>
      <c r="F241" s="47">
        <f t="shared" si="76"/>
        <v>0</v>
      </c>
      <c r="G241" s="47">
        <v>0</v>
      </c>
      <c r="H241" s="47">
        <v>0</v>
      </c>
      <c r="I241" s="47">
        <f t="shared" si="77"/>
        <v>0</v>
      </c>
    </row>
    <row r="242" spans="1:9" ht="12.75">
      <c r="A242" s="590"/>
      <c r="B242" s="33" t="s">
        <v>319</v>
      </c>
      <c r="C242" s="1" t="s">
        <v>7</v>
      </c>
      <c r="D242" s="47">
        <v>0</v>
      </c>
      <c r="E242" s="47">
        <v>0</v>
      </c>
      <c r="F242" s="47">
        <f t="shared" si="76"/>
        <v>0</v>
      </c>
      <c r="G242" s="47">
        <v>0</v>
      </c>
      <c r="H242" s="47">
        <v>0</v>
      </c>
      <c r="I242" s="47">
        <f t="shared" si="77"/>
        <v>0</v>
      </c>
    </row>
    <row r="243" spans="1:9" ht="12.75">
      <c r="A243" s="591"/>
      <c r="B243" s="34"/>
      <c r="C243" s="1" t="s">
        <v>8</v>
      </c>
      <c r="D243" s="47">
        <v>0</v>
      </c>
      <c r="E243" s="47">
        <v>0</v>
      </c>
      <c r="F243" s="47">
        <f t="shared" si="76"/>
        <v>0</v>
      </c>
      <c r="G243" s="47">
        <v>0</v>
      </c>
      <c r="H243" s="47">
        <v>0</v>
      </c>
      <c r="I243" s="47">
        <f t="shared" si="77"/>
        <v>0</v>
      </c>
    </row>
    <row r="244" spans="1:9" ht="12.75">
      <c r="A244" s="632" t="s">
        <v>295</v>
      </c>
      <c r="B244" s="633"/>
      <c r="C244" s="601"/>
      <c r="D244" s="59">
        <f aca="true" t="shared" si="78" ref="D244:I244">SUM(D235:D243)</f>
        <v>0</v>
      </c>
      <c r="E244" s="59">
        <f t="shared" si="78"/>
        <v>0</v>
      </c>
      <c r="F244" s="59">
        <f t="shared" si="78"/>
        <v>0</v>
      </c>
      <c r="G244" s="59">
        <f t="shared" si="78"/>
        <v>0</v>
      </c>
      <c r="H244" s="59">
        <f t="shared" si="78"/>
        <v>0</v>
      </c>
      <c r="I244" s="59">
        <f t="shared" si="78"/>
        <v>0</v>
      </c>
    </row>
    <row r="245" spans="1:9" ht="12.75">
      <c r="A245" s="592" t="s">
        <v>19</v>
      </c>
      <c r="B245" s="592"/>
      <c r="C245" s="5" t="s">
        <v>6</v>
      </c>
      <c r="D245" s="188">
        <f aca="true" t="shared" si="79" ref="D245:I247">D193+D196+D200+D203+D206+D209+D212+D215+D218+D222+D225+D228+D231+D235+D238+D241</f>
        <v>350</v>
      </c>
      <c r="E245" s="188">
        <f t="shared" si="79"/>
        <v>580</v>
      </c>
      <c r="F245" s="188">
        <f t="shared" si="79"/>
        <v>930</v>
      </c>
      <c r="G245" s="188">
        <f t="shared" si="79"/>
        <v>295.89</v>
      </c>
      <c r="H245" s="188">
        <f t="shared" si="79"/>
        <v>515.794</v>
      </c>
      <c r="I245" s="188">
        <f t="shared" si="79"/>
        <v>811.684</v>
      </c>
    </row>
    <row r="246" spans="1:9" ht="12.75">
      <c r="A246" s="592"/>
      <c r="B246" s="592"/>
      <c r="C246" s="5" t="s">
        <v>7</v>
      </c>
      <c r="D246" s="188">
        <f t="shared" si="79"/>
        <v>100</v>
      </c>
      <c r="E246" s="188">
        <f t="shared" si="79"/>
        <v>70</v>
      </c>
      <c r="F246" s="188">
        <f t="shared" si="79"/>
        <v>170</v>
      </c>
      <c r="G246" s="188">
        <f t="shared" si="79"/>
        <v>84.54</v>
      </c>
      <c r="H246" s="188">
        <f t="shared" si="79"/>
        <v>63</v>
      </c>
      <c r="I246" s="188">
        <f t="shared" si="79"/>
        <v>147.54000000000002</v>
      </c>
    </row>
    <row r="247" spans="1:9" ht="12.75">
      <c r="A247" s="592"/>
      <c r="B247" s="592"/>
      <c r="C247" s="5" t="s">
        <v>8</v>
      </c>
      <c r="D247" s="188">
        <f t="shared" si="79"/>
        <v>0</v>
      </c>
      <c r="E247" s="188">
        <f t="shared" si="79"/>
        <v>0</v>
      </c>
      <c r="F247" s="188">
        <f t="shared" si="79"/>
        <v>0</v>
      </c>
      <c r="G247" s="188">
        <f t="shared" si="79"/>
        <v>0</v>
      </c>
      <c r="H247" s="188">
        <f t="shared" si="79"/>
        <v>0</v>
      </c>
      <c r="I247" s="188">
        <f t="shared" si="79"/>
        <v>0</v>
      </c>
    </row>
    <row r="248" spans="1:9" ht="12.75">
      <c r="A248" s="575" t="s">
        <v>9</v>
      </c>
      <c r="B248" s="576"/>
      <c r="C248" s="576"/>
      <c r="D248" s="60">
        <f aca="true" t="shared" si="80" ref="D248:I248">SUM(D245:D247)</f>
        <v>450</v>
      </c>
      <c r="E248" s="60">
        <f t="shared" si="80"/>
        <v>650</v>
      </c>
      <c r="F248" s="60">
        <f t="shared" si="80"/>
        <v>1100</v>
      </c>
      <c r="G248" s="60">
        <f t="shared" si="80"/>
        <v>380.43</v>
      </c>
      <c r="H248" s="60">
        <f t="shared" si="80"/>
        <v>578.794</v>
      </c>
      <c r="I248" s="60">
        <f t="shared" si="80"/>
        <v>959.2239999999999</v>
      </c>
    </row>
  </sheetData>
  <sheetProtection/>
  <mergeCells count="128">
    <mergeCell ref="A248:C248"/>
    <mergeCell ref="A234:C234"/>
    <mergeCell ref="A235:A243"/>
    <mergeCell ref="B235:B237"/>
    <mergeCell ref="B238:B240"/>
    <mergeCell ref="A244:C244"/>
    <mergeCell ref="A245:B247"/>
    <mergeCell ref="B215:B217"/>
    <mergeCell ref="B218:B220"/>
    <mergeCell ref="A221:C221"/>
    <mergeCell ref="A222:A233"/>
    <mergeCell ref="B222:B224"/>
    <mergeCell ref="B225:B227"/>
    <mergeCell ref="B231:B233"/>
    <mergeCell ref="A193:A198"/>
    <mergeCell ref="B193:B195"/>
    <mergeCell ref="B196:B198"/>
    <mergeCell ref="A199:C199"/>
    <mergeCell ref="A200:A220"/>
    <mergeCell ref="B200:B202"/>
    <mergeCell ref="B203:B205"/>
    <mergeCell ref="B206:B208"/>
    <mergeCell ref="B209:B211"/>
    <mergeCell ref="B212:B214"/>
    <mergeCell ref="A186:C186"/>
    <mergeCell ref="A187:C187"/>
    <mergeCell ref="A188:B188"/>
    <mergeCell ref="A189:I189"/>
    <mergeCell ref="A191:A192"/>
    <mergeCell ref="B191:B192"/>
    <mergeCell ref="C191:C192"/>
    <mergeCell ref="D191:F191"/>
    <mergeCell ref="G191:I191"/>
    <mergeCell ref="A172:C172"/>
    <mergeCell ref="A173:A181"/>
    <mergeCell ref="B173:B175"/>
    <mergeCell ref="B176:B178"/>
    <mergeCell ref="A182:C182"/>
    <mergeCell ref="A183:B185"/>
    <mergeCell ref="B153:B155"/>
    <mergeCell ref="B156:B158"/>
    <mergeCell ref="A159:C159"/>
    <mergeCell ref="A160:A171"/>
    <mergeCell ref="B160:B162"/>
    <mergeCell ref="B163:B165"/>
    <mergeCell ref="B169:B171"/>
    <mergeCell ref="A131:A136"/>
    <mergeCell ref="B131:B133"/>
    <mergeCell ref="B134:B136"/>
    <mergeCell ref="A137:C137"/>
    <mergeCell ref="A138:A158"/>
    <mergeCell ref="B138:B140"/>
    <mergeCell ref="B141:B143"/>
    <mergeCell ref="B144:B146"/>
    <mergeCell ref="B147:B149"/>
    <mergeCell ref="B150:B152"/>
    <mergeCell ref="A125:C125"/>
    <mergeCell ref="A126:B126"/>
    <mergeCell ref="A127:I127"/>
    <mergeCell ref="A129:A130"/>
    <mergeCell ref="B129:B130"/>
    <mergeCell ref="C129:C130"/>
    <mergeCell ref="D129:F129"/>
    <mergeCell ref="G129:I129"/>
    <mergeCell ref="A36:A47"/>
    <mergeCell ref="A3:I3"/>
    <mergeCell ref="A1:C1"/>
    <mergeCell ref="A2:B2"/>
    <mergeCell ref="B14:B16"/>
    <mergeCell ref="A14:A34"/>
    <mergeCell ref="G5:I5"/>
    <mergeCell ref="A13:C13"/>
    <mergeCell ref="A7:A12"/>
    <mergeCell ref="B7:B9"/>
    <mergeCell ref="B32:B34"/>
    <mergeCell ref="A35:C35"/>
    <mergeCell ref="B10:B12"/>
    <mergeCell ref="B17:B19"/>
    <mergeCell ref="B20:B22"/>
    <mergeCell ref="B23:B25"/>
    <mergeCell ref="B26:B28"/>
    <mergeCell ref="B29:B31"/>
    <mergeCell ref="D5:F5"/>
    <mergeCell ref="A5:A6"/>
    <mergeCell ref="B5:B6"/>
    <mergeCell ref="C5:C6"/>
    <mergeCell ref="A62:C62"/>
    <mergeCell ref="B36:B38"/>
    <mergeCell ref="B39:B41"/>
    <mergeCell ref="B45:B47"/>
    <mergeCell ref="B49:B51"/>
    <mergeCell ref="B52:B54"/>
    <mergeCell ref="A59:B61"/>
    <mergeCell ref="A48:C48"/>
    <mergeCell ref="A49:A57"/>
    <mergeCell ref="A68:I68"/>
    <mergeCell ref="A69:I69"/>
    <mergeCell ref="A65:C65"/>
    <mergeCell ref="A66:B66"/>
    <mergeCell ref="A58:C58"/>
    <mergeCell ref="A72:B73"/>
    <mergeCell ref="C72:C73"/>
    <mergeCell ref="D72:F72"/>
    <mergeCell ref="G72:I72"/>
    <mergeCell ref="A74:B76"/>
    <mergeCell ref="A77:C77"/>
    <mergeCell ref="A78:B80"/>
    <mergeCell ref="A81:C81"/>
    <mergeCell ref="A82:B84"/>
    <mergeCell ref="A85:C85"/>
    <mergeCell ref="A86:B88"/>
    <mergeCell ref="A89:C89"/>
    <mergeCell ref="A90:B92"/>
    <mergeCell ref="A93:C93"/>
    <mergeCell ref="A94:B96"/>
    <mergeCell ref="A97:C97"/>
    <mergeCell ref="A98:B100"/>
    <mergeCell ref="A101:C101"/>
    <mergeCell ref="A114:B116"/>
    <mergeCell ref="A117:C117"/>
    <mergeCell ref="A118:B120"/>
    <mergeCell ref="A121:C121"/>
    <mergeCell ref="A102:B104"/>
    <mergeCell ref="A105:C105"/>
    <mergeCell ref="A106:B108"/>
    <mergeCell ref="A109:C109"/>
    <mergeCell ref="A110:B112"/>
    <mergeCell ref="A113:C113"/>
  </mergeCells>
  <printOptions horizontalCentered="1"/>
  <pageMargins left="0.9448818897637796" right="0.5511811023622047" top="0.7874015748031497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44"/>
  <sheetViews>
    <sheetView zoomScalePageLayoutView="0" workbookViewId="0" topLeftCell="A394">
      <selection activeCell="L429" sqref="L429"/>
    </sheetView>
  </sheetViews>
  <sheetFormatPr defaultColWidth="9.140625" defaultRowHeight="12.75"/>
  <cols>
    <col min="1" max="1" width="7.57421875" style="164" customWidth="1"/>
    <col min="2" max="2" width="9.57421875" style="164" customWidth="1"/>
    <col min="3" max="3" width="8.7109375" style="205" customWidth="1"/>
    <col min="4" max="9" width="11.00390625" style="0" customWidth="1"/>
  </cols>
  <sheetData>
    <row r="1" spans="1:9" ht="12.75">
      <c r="A1" s="554" t="s">
        <v>22</v>
      </c>
      <c r="B1" s="554"/>
      <c r="C1" s="554"/>
      <c r="D1" s="554"/>
      <c r="G1" s="667" t="s">
        <v>411</v>
      </c>
      <c r="H1" s="667"/>
      <c r="I1" s="667"/>
    </row>
    <row r="2" spans="1:9" ht="12.75">
      <c r="A2" s="648" t="s">
        <v>112</v>
      </c>
      <c r="B2" s="648"/>
      <c r="C2" s="648"/>
      <c r="D2" s="648"/>
      <c r="E2" s="25"/>
      <c r="F2" s="25"/>
      <c r="G2" s="668" t="s">
        <v>412</v>
      </c>
      <c r="H2" s="668"/>
      <c r="I2" s="668"/>
    </row>
    <row r="3" spans="2:9" ht="12.75">
      <c r="B3" s="260"/>
      <c r="C3" s="260"/>
      <c r="D3" s="260"/>
      <c r="E3" s="646" t="s">
        <v>240</v>
      </c>
      <c r="F3" s="646"/>
      <c r="G3" s="668" t="s">
        <v>413</v>
      </c>
      <c r="H3" s="668"/>
      <c r="I3" s="668"/>
    </row>
    <row r="4" spans="1:9" ht="12.75">
      <c r="A4" s="646" t="s">
        <v>473</v>
      </c>
      <c r="B4" s="646"/>
      <c r="C4" s="646"/>
      <c r="D4" s="646"/>
      <c r="E4" s="646"/>
      <c r="F4" s="646"/>
      <c r="G4" s="646"/>
      <c r="H4" s="646"/>
      <c r="I4" s="646"/>
    </row>
    <row r="5" spans="1:9" ht="12.75">
      <c r="A5" s="35"/>
      <c r="B5" s="35"/>
      <c r="C5" s="192"/>
      <c r="D5" s="35"/>
      <c r="E5" s="35"/>
      <c r="F5" s="35"/>
      <c r="G5" s="35"/>
      <c r="H5" s="533" t="s">
        <v>248</v>
      </c>
      <c r="I5" s="533"/>
    </row>
    <row r="6" spans="1:9" ht="12.75">
      <c r="A6" s="555" t="s">
        <v>304</v>
      </c>
      <c r="B6" s="555" t="s">
        <v>241</v>
      </c>
      <c r="C6" s="243" t="s">
        <v>163</v>
      </c>
      <c r="D6" s="575" t="s">
        <v>247</v>
      </c>
      <c r="E6" s="576"/>
      <c r="F6" s="577"/>
      <c r="G6" s="575" t="s">
        <v>246</v>
      </c>
      <c r="H6" s="576"/>
      <c r="I6" s="577"/>
    </row>
    <row r="7" spans="1:10" ht="12.75">
      <c r="A7" s="557"/>
      <c r="B7" s="557"/>
      <c r="C7" s="244" t="s">
        <v>378</v>
      </c>
      <c r="D7" s="239" t="s">
        <v>2</v>
      </c>
      <c r="E7" s="239" t="s">
        <v>3</v>
      </c>
      <c r="F7" s="239" t="s">
        <v>4</v>
      </c>
      <c r="G7" s="239" t="s">
        <v>2</v>
      </c>
      <c r="H7" s="239" t="s">
        <v>3</v>
      </c>
      <c r="I7" s="239" t="s">
        <v>4</v>
      </c>
      <c r="J7" s="39"/>
    </row>
    <row r="8" spans="1:10" ht="12.75">
      <c r="A8" s="662" t="s">
        <v>11</v>
      </c>
      <c r="B8" s="412">
        <v>15</v>
      </c>
      <c r="C8" s="402" t="s">
        <v>330</v>
      </c>
      <c r="D8" s="304">
        <v>1529</v>
      </c>
      <c r="E8" s="304">
        <v>1265</v>
      </c>
      <c r="F8" s="304">
        <f>D8+E8</f>
        <v>2794</v>
      </c>
      <c r="G8" s="304">
        <f>D8*0.8454</f>
        <v>1292.6166</v>
      </c>
      <c r="H8" s="304">
        <f>E8*0.8893</f>
        <v>1124.9645</v>
      </c>
      <c r="I8" s="304">
        <f>G8+H8</f>
        <v>2417.5811000000003</v>
      </c>
      <c r="J8" s="39"/>
    </row>
    <row r="9" spans="1:10" ht="12.75">
      <c r="A9" s="663"/>
      <c r="B9" s="412">
        <v>17</v>
      </c>
      <c r="C9" s="402" t="s">
        <v>330</v>
      </c>
      <c r="D9" s="304">
        <v>1987</v>
      </c>
      <c r="E9" s="304">
        <v>2731</v>
      </c>
      <c r="F9" s="304">
        <f aca="true" t="shared" si="0" ref="F9:F19">D9+E9</f>
        <v>4718</v>
      </c>
      <c r="G9" s="304">
        <f aca="true" t="shared" si="1" ref="G9:G19">D9*0.8454</f>
        <v>1679.8098</v>
      </c>
      <c r="H9" s="304">
        <f aca="true" t="shared" si="2" ref="H9:H19">E9*0.8893</f>
        <v>2428.6783</v>
      </c>
      <c r="I9" s="304">
        <f aca="true" t="shared" si="3" ref="I9:I19">G9+H9</f>
        <v>4108.4881000000005</v>
      </c>
      <c r="J9" s="39"/>
    </row>
    <row r="10" spans="1:10" ht="12.75">
      <c r="A10" s="663"/>
      <c r="B10" s="412">
        <v>99</v>
      </c>
      <c r="C10" s="402" t="s">
        <v>330</v>
      </c>
      <c r="D10" s="304">
        <v>831</v>
      </c>
      <c r="E10" s="304">
        <v>4065</v>
      </c>
      <c r="F10" s="304">
        <f t="shared" si="0"/>
        <v>4896</v>
      </c>
      <c r="G10" s="304">
        <f t="shared" si="1"/>
        <v>702.5274000000001</v>
      </c>
      <c r="H10" s="304">
        <f t="shared" si="2"/>
        <v>3615.0045</v>
      </c>
      <c r="I10" s="304">
        <f t="shared" si="3"/>
        <v>4317.5319</v>
      </c>
      <c r="J10" s="39"/>
    </row>
    <row r="11" spans="1:10" ht="12.75">
      <c r="A11" s="663"/>
      <c r="B11" s="412">
        <v>120</v>
      </c>
      <c r="C11" s="402" t="s">
        <v>330</v>
      </c>
      <c r="D11" s="304">
        <v>2000</v>
      </c>
      <c r="E11" s="304">
        <v>3174</v>
      </c>
      <c r="F11" s="304">
        <f t="shared" si="0"/>
        <v>5174</v>
      </c>
      <c r="G11" s="304">
        <f t="shared" si="1"/>
        <v>1690.8000000000002</v>
      </c>
      <c r="H11" s="304">
        <f t="shared" si="2"/>
        <v>2822.6382</v>
      </c>
      <c r="I11" s="304">
        <f t="shared" si="3"/>
        <v>4513.4382000000005</v>
      </c>
      <c r="J11" s="39"/>
    </row>
    <row r="12" spans="1:10" ht="12.75">
      <c r="A12" s="663"/>
      <c r="B12" s="412">
        <v>35</v>
      </c>
      <c r="C12" s="402" t="s">
        <v>330</v>
      </c>
      <c r="D12" s="304">
        <v>51</v>
      </c>
      <c r="E12" s="304">
        <v>480</v>
      </c>
      <c r="F12" s="304">
        <f t="shared" si="0"/>
        <v>531</v>
      </c>
      <c r="G12" s="304">
        <f t="shared" si="1"/>
        <v>43.1154</v>
      </c>
      <c r="H12" s="304">
        <f t="shared" si="2"/>
        <v>426.864</v>
      </c>
      <c r="I12" s="304">
        <f t="shared" si="3"/>
        <v>469.9794</v>
      </c>
      <c r="J12" s="39"/>
    </row>
    <row r="13" spans="1:10" ht="12.75">
      <c r="A13" s="663"/>
      <c r="B13" s="412" t="s">
        <v>578</v>
      </c>
      <c r="C13" s="402" t="s">
        <v>330</v>
      </c>
      <c r="D13" s="304">
        <v>931</v>
      </c>
      <c r="E13" s="304">
        <v>1628</v>
      </c>
      <c r="F13" s="304">
        <f t="shared" si="0"/>
        <v>2559</v>
      </c>
      <c r="G13" s="304">
        <f t="shared" si="1"/>
        <v>787.0674</v>
      </c>
      <c r="H13" s="304">
        <f t="shared" si="2"/>
        <v>1447.7803999999999</v>
      </c>
      <c r="I13" s="304">
        <f t="shared" si="3"/>
        <v>2234.8478</v>
      </c>
      <c r="J13" s="39"/>
    </row>
    <row r="14" spans="1:10" ht="12.75">
      <c r="A14" s="663"/>
      <c r="B14" s="412" t="s">
        <v>579</v>
      </c>
      <c r="C14" s="402" t="s">
        <v>330</v>
      </c>
      <c r="D14" s="304">
        <v>65</v>
      </c>
      <c r="E14" s="304">
        <v>58</v>
      </c>
      <c r="F14" s="304">
        <f t="shared" si="0"/>
        <v>123</v>
      </c>
      <c r="G14" s="304">
        <f t="shared" si="1"/>
        <v>54.951</v>
      </c>
      <c r="H14" s="304">
        <f t="shared" si="2"/>
        <v>51.5794</v>
      </c>
      <c r="I14" s="304">
        <f t="shared" si="3"/>
        <v>106.5304</v>
      </c>
      <c r="J14" s="39"/>
    </row>
    <row r="15" spans="1:10" ht="12.75">
      <c r="A15" s="663"/>
      <c r="B15" s="412">
        <v>43</v>
      </c>
      <c r="C15" s="402" t="s">
        <v>330</v>
      </c>
      <c r="D15" s="304">
        <v>1833</v>
      </c>
      <c r="E15" s="304">
        <v>982</v>
      </c>
      <c r="F15" s="304">
        <f t="shared" si="0"/>
        <v>2815</v>
      </c>
      <c r="G15" s="304">
        <f t="shared" si="1"/>
        <v>1549.6182000000001</v>
      </c>
      <c r="H15" s="304">
        <f t="shared" si="2"/>
        <v>873.2926</v>
      </c>
      <c r="I15" s="304">
        <f t="shared" si="3"/>
        <v>2422.9108</v>
      </c>
      <c r="J15" s="39"/>
    </row>
    <row r="16" spans="1:10" ht="12.75">
      <c r="A16" s="663"/>
      <c r="B16" s="412">
        <v>76</v>
      </c>
      <c r="C16" s="402" t="s">
        <v>330</v>
      </c>
      <c r="D16" s="304">
        <v>4429</v>
      </c>
      <c r="E16" s="304">
        <v>468</v>
      </c>
      <c r="F16" s="304">
        <f t="shared" si="0"/>
        <v>4897</v>
      </c>
      <c r="G16" s="304">
        <f t="shared" si="1"/>
        <v>3744.2766</v>
      </c>
      <c r="H16" s="304">
        <f t="shared" si="2"/>
        <v>416.19239999999996</v>
      </c>
      <c r="I16" s="304">
        <f t="shared" si="3"/>
        <v>4160.469</v>
      </c>
      <c r="J16" s="39"/>
    </row>
    <row r="17" spans="1:10" ht="12.75">
      <c r="A17" s="663"/>
      <c r="B17" s="412" t="s">
        <v>580</v>
      </c>
      <c r="C17" s="402" t="s">
        <v>330</v>
      </c>
      <c r="D17" s="304">
        <v>1119</v>
      </c>
      <c r="E17" s="304">
        <v>679</v>
      </c>
      <c r="F17" s="304">
        <f t="shared" si="0"/>
        <v>1798</v>
      </c>
      <c r="G17" s="304">
        <f t="shared" si="1"/>
        <v>946.0026</v>
      </c>
      <c r="H17" s="304">
        <f t="shared" si="2"/>
        <v>603.8347</v>
      </c>
      <c r="I17" s="304">
        <f t="shared" si="3"/>
        <v>1549.8373000000001</v>
      </c>
      <c r="J17" s="39"/>
    </row>
    <row r="18" spans="1:10" ht="12.75">
      <c r="A18" s="663"/>
      <c r="B18" s="412" t="s">
        <v>581</v>
      </c>
      <c r="C18" s="402" t="s">
        <v>330</v>
      </c>
      <c r="D18" s="304">
        <v>78</v>
      </c>
      <c r="E18" s="304">
        <v>346</v>
      </c>
      <c r="F18" s="304">
        <f t="shared" si="0"/>
        <v>424</v>
      </c>
      <c r="G18" s="304">
        <f t="shared" si="1"/>
        <v>65.94120000000001</v>
      </c>
      <c r="H18" s="304">
        <f t="shared" si="2"/>
        <v>307.6978</v>
      </c>
      <c r="I18" s="304">
        <f t="shared" si="3"/>
        <v>373.639</v>
      </c>
      <c r="J18" s="39"/>
    </row>
    <row r="19" spans="1:10" ht="12.75">
      <c r="A19" s="663"/>
      <c r="B19" s="412" t="s">
        <v>582</v>
      </c>
      <c r="C19" s="402" t="s">
        <v>330</v>
      </c>
      <c r="D19" s="304">
        <v>50</v>
      </c>
      <c r="E19" s="304">
        <v>10</v>
      </c>
      <c r="F19" s="304">
        <f t="shared" si="0"/>
        <v>60</v>
      </c>
      <c r="G19" s="304">
        <f t="shared" si="1"/>
        <v>42.27</v>
      </c>
      <c r="H19" s="304">
        <f t="shared" si="2"/>
        <v>8.893</v>
      </c>
      <c r="I19" s="304">
        <f t="shared" si="3"/>
        <v>51.163000000000004</v>
      </c>
      <c r="J19" s="39"/>
    </row>
    <row r="20" spans="1:10" ht="12.75">
      <c r="A20" s="664"/>
      <c r="B20" s="495" t="s">
        <v>4</v>
      </c>
      <c r="C20" s="496"/>
      <c r="D20" s="497">
        <f>SUM(D8:D19)</f>
        <v>14903</v>
      </c>
      <c r="E20" s="497">
        <f>SUM(E8:E19)</f>
        <v>15886</v>
      </c>
      <c r="F20" s="497">
        <f>D20+E20</f>
        <v>30789</v>
      </c>
      <c r="G20" s="497">
        <f>SUM(G8:G19)</f>
        <v>12598.9962</v>
      </c>
      <c r="H20" s="497">
        <f>SUM(H8:H19)</f>
        <v>14127.4198</v>
      </c>
      <c r="I20" s="497">
        <f>G20+H20</f>
        <v>26726.415999999997</v>
      </c>
      <c r="J20" s="39"/>
    </row>
    <row r="21" spans="1:10" ht="12.75">
      <c r="A21" s="660" t="s">
        <v>305</v>
      </c>
      <c r="B21" s="419" t="s">
        <v>242</v>
      </c>
      <c r="C21" s="402" t="s">
        <v>330</v>
      </c>
      <c r="D21" s="304">
        <v>4500</v>
      </c>
      <c r="E21" s="304">
        <v>2200</v>
      </c>
      <c r="F21" s="304">
        <f>D21+E21</f>
        <v>6700</v>
      </c>
      <c r="G21" s="304">
        <f>D21*0.8454</f>
        <v>3804.3</v>
      </c>
      <c r="H21" s="304">
        <f>E21*0.8893</f>
        <v>1956.46</v>
      </c>
      <c r="I21" s="304">
        <f>G21+H21</f>
        <v>5760.76</v>
      </c>
      <c r="J21" s="39"/>
    </row>
    <row r="22" spans="1:10" ht="12" customHeight="1">
      <c r="A22" s="665"/>
      <c r="B22" s="414" t="s">
        <v>309</v>
      </c>
      <c r="C22" s="415" t="s">
        <v>330</v>
      </c>
      <c r="D22" s="389">
        <v>500</v>
      </c>
      <c r="E22" s="389">
        <v>1000</v>
      </c>
      <c r="F22" s="389">
        <f>D22+E22</f>
        <v>1500</v>
      </c>
      <c r="G22" s="304">
        <f>D22*0.8454</f>
        <v>422.70000000000005</v>
      </c>
      <c r="H22" s="304">
        <f>E22*0.8893</f>
        <v>889.3</v>
      </c>
      <c r="I22" s="389">
        <f>G22+H22</f>
        <v>1312</v>
      </c>
      <c r="J22" s="39"/>
    </row>
    <row r="23" spans="1:10" ht="12.75">
      <c r="A23" s="666" t="s">
        <v>132</v>
      </c>
      <c r="B23" s="666"/>
      <c r="C23" s="197"/>
      <c r="D23" s="61">
        <f>SUM(D20:D22)</f>
        <v>19903</v>
      </c>
      <c r="E23" s="61">
        <f>SUM(E20:E22)</f>
        <v>19086</v>
      </c>
      <c r="F23" s="61">
        <f>D23+E23</f>
        <v>38989</v>
      </c>
      <c r="G23" s="61">
        <f>SUM(G20:G22)</f>
        <v>16825.9962</v>
      </c>
      <c r="H23" s="61">
        <f>SUM(H20:H22)</f>
        <v>16973.179799999998</v>
      </c>
      <c r="I23" s="61">
        <f>G23+H23</f>
        <v>33799.176</v>
      </c>
      <c r="J23" s="39"/>
    </row>
    <row r="24" spans="1:10" ht="12.75">
      <c r="A24" s="663" t="s">
        <v>12</v>
      </c>
      <c r="B24" s="416">
        <v>25</v>
      </c>
      <c r="C24" s="402" t="s">
        <v>330</v>
      </c>
      <c r="D24" s="392">
        <v>1735</v>
      </c>
      <c r="E24" s="392">
        <v>1365</v>
      </c>
      <c r="F24" s="392">
        <f>D24+E24</f>
        <v>3100</v>
      </c>
      <c r="G24" s="392">
        <f>D24*0.8454</f>
        <v>1466.769</v>
      </c>
      <c r="H24" s="392">
        <f>E24*0.8893</f>
        <v>1213.8944999999999</v>
      </c>
      <c r="I24" s="392">
        <f aca="true" t="shared" si="4" ref="I24:I31">G24+H24</f>
        <v>2680.6634999999997</v>
      </c>
      <c r="J24" s="39"/>
    </row>
    <row r="25" spans="1:9" ht="12.75">
      <c r="A25" s="663"/>
      <c r="B25" s="412">
        <v>42</v>
      </c>
      <c r="C25" s="402" t="s">
        <v>330</v>
      </c>
      <c r="D25" s="304">
        <v>1272</v>
      </c>
      <c r="E25" s="304">
        <v>2530</v>
      </c>
      <c r="F25" s="392">
        <f aca="true" t="shared" si="5" ref="F25:F31">D25+E25</f>
        <v>3802</v>
      </c>
      <c r="G25" s="392">
        <f aca="true" t="shared" si="6" ref="G25:G31">D25*0.8454</f>
        <v>1075.3488</v>
      </c>
      <c r="H25" s="392">
        <f aca="true" t="shared" si="7" ref="H25:H31">E25*0.8893</f>
        <v>2249.929</v>
      </c>
      <c r="I25" s="392">
        <f t="shared" si="4"/>
        <v>3325.2778</v>
      </c>
    </row>
    <row r="26" spans="1:9" ht="12.75">
      <c r="A26" s="663"/>
      <c r="B26" s="412">
        <v>54</v>
      </c>
      <c r="C26" s="402" t="s">
        <v>330</v>
      </c>
      <c r="D26" s="304">
        <v>761</v>
      </c>
      <c r="E26" s="304">
        <v>658</v>
      </c>
      <c r="F26" s="392">
        <f t="shared" si="5"/>
        <v>1419</v>
      </c>
      <c r="G26" s="392">
        <f t="shared" si="6"/>
        <v>643.3494000000001</v>
      </c>
      <c r="H26" s="392">
        <f t="shared" si="7"/>
        <v>585.1594</v>
      </c>
      <c r="I26" s="392">
        <f t="shared" si="4"/>
        <v>1228.5088</v>
      </c>
    </row>
    <row r="27" spans="1:9" ht="12.75">
      <c r="A27" s="663"/>
      <c r="B27" s="412">
        <v>66</v>
      </c>
      <c r="C27" s="402" t="s">
        <v>330</v>
      </c>
      <c r="D27" s="304">
        <v>1791</v>
      </c>
      <c r="E27" s="304">
        <v>1873</v>
      </c>
      <c r="F27" s="392">
        <f t="shared" si="5"/>
        <v>3664</v>
      </c>
      <c r="G27" s="392">
        <f t="shared" si="6"/>
        <v>1514.1114</v>
      </c>
      <c r="H27" s="392">
        <f t="shared" si="7"/>
        <v>1665.6589</v>
      </c>
      <c r="I27" s="392">
        <f t="shared" si="4"/>
        <v>3179.7703</v>
      </c>
    </row>
    <row r="28" spans="1:9" ht="12.75">
      <c r="A28" s="663"/>
      <c r="B28" s="412">
        <v>1</v>
      </c>
      <c r="C28" s="402" t="s">
        <v>330</v>
      </c>
      <c r="D28" s="304">
        <v>0</v>
      </c>
      <c r="E28" s="304">
        <v>30</v>
      </c>
      <c r="F28" s="392">
        <f t="shared" si="5"/>
        <v>30</v>
      </c>
      <c r="G28" s="392">
        <f t="shared" si="6"/>
        <v>0</v>
      </c>
      <c r="H28" s="392">
        <f t="shared" si="7"/>
        <v>26.679</v>
      </c>
      <c r="I28" s="392">
        <f t="shared" si="4"/>
        <v>26.679</v>
      </c>
    </row>
    <row r="29" spans="1:9" ht="12.75">
      <c r="A29" s="663"/>
      <c r="B29" s="412">
        <v>24</v>
      </c>
      <c r="C29" s="402" t="s">
        <v>330</v>
      </c>
      <c r="D29" s="304">
        <v>30</v>
      </c>
      <c r="E29" s="304">
        <v>400</v>
      </c>
      <c r="F29" s="392">
        <f t="shared" si="5"/>
        <v>430</v>
      </c>
      <c r="G29" s="392">
        <f t="shared" si="6"/>
        <v>25.362000000000002</v>
      </c>
      <c r="H29" s="392">
        <f t="shared" si="7"/>
        <v>355.71999999999997</v>
      </c>
      <c r="I29" s="392">
        <f t="shared" si="4"/>
        <v>381.082</v>
      </c>
    </row>
    <row r="30" spans="1:9" ht="12.75">
      <c r="A30" s="663"/>
      <c r="B30" s="412" t="s">
        <v>583</v>
      </c>
      <c r="C30" s="402" t="s">
        <v>330</v>
      </c>
      <c r="D30" s="304">
        <v>0</v>
      </c>
      <c r="E30" s="304">
        <v>348</v>
      </c>
      <c r="F30" s="392">
        <f t="shared" si="5"/>
        <v>348</v>
      </c>
      <c r="G30" s="392">
        <f t="shared" si="6"/>
        <v>0</v>
      </c>
      <c r="H30" s="392">
        <f t="shared" si="7"/>
        <v>309.4764</v>
      </c>
      <c r="I30" s="392">
        <f t="shared" si="4"/>
        <v>309.4764</v>
      </c>
    </row>
    <row r="31" spans="1:11" ht="12.75">
      <c r="A31" s="663"/>
      <c r="B31" s="412">
        <v>57</v>
      </c>
      <c r="C31" s="402" t="s">
        <v>330</v>
      </c>
      <c r="D31" s="304">
        <v>1620</v>
      </c>
      <c r="E31" s="304">
        <v>2087</v>
      </c>
      <c r="F31" s="392">
        <f t="shared" si="5"/>
        <v>3707</v>
      </c>
      <c r="G31" s="392">
        <f t="shared" si="6"/>
        <v>1369.548</v>
      </c>
      <c r="H31" s="392">
        <f t="shared" si="7"/>
        <v>1855.9691</v>
      </c>
      <c r="I31" s="392">
        <f t="shared" si="4"/>
        <v>3225.5171</v>
      </c>
      <c r="K31" s="63"/>
    </row>
    <row r="32" spans="1:9" ht="12.75">
      <c r="A32" s="664"/>
      <c r="B32" s="495" t="s">
        <v>4</v>
      </c>
      <c r="C32" s="496"/>
      <c r="D32" s="497">
        <f>SUM(D24:D31)</f>
        <v>7209</v>
      </c>
      <c r="E32" s="497">
        <f>SUM(E24:E31)</f>
        <v>9291</v>
      </c>
      <c r="F32" s="498">
        <f>D32+E32</f>
        <v>16500</v>
      </c>
      <c r="G32" s="497">
        <f>SUM(G24:G31)</f>
        <v>6094.4886</v>
      </c>
      <c r="H32" s="497">
        <f>SUM(H24:H31)</f>
        <v>8262.4863</v>
      </c>
      <c r="I32" s="498">
        <f>G32+H32</f>
        <v>14356.974900000001</v>
      </c>
    </row>
    <row r="33" spans="1:9" ht="12.75">
      <c r="A33" s="660" t="s">
        <v>305</v>
      </c>
      <c r="B33" s="419" t="s">
        <v>242</v>
      </c>
      <c r="C33" s="402" t="s">
        <v>330</v>
      </c>
      <c r="D33" s="304">
        <v>1250</v>
      </c>
      <c r="E33" s="304">
        <v>1770</v>
      </c>
      <c r="F33" s="304">
        <f>D33+E33</f>
        <v>3020</v>
      </c>
      <c r="G33" s="304">
        <f>D33*0.8454</f>
        <v>1056.75</v>
      </c>
      <c r="H33" s="304">
        <f>E33*0.8893</f>
        <v>1574.061</v>
      </c>
      <c r="I33" s="304">
        <f>G33+H33</f>
        <v>2630.8109999999997</v>
      </c>
    </row>
    <row r="34" spans="1:9" ht="12.75">
      <c r="A34" s="665"/>
      <c r="B34" s="414" t="s">
        <v>309</v>
      </c>
      <c r="C34" s="415" t="s">
        <v>330</v>
      </c>
      <c r="D34" s="389">
        <v>89</v>
      </c>
      <c r="E34" s="389">
        <v>1789</v>
      </c>
      <c r="F34" s="304">
        <f>D34+E34</f>
        <v>1878</v>
      </c>
      <c r="G34" s="304">
        <f>D34*0.8454</f>
        <v>75.2406</v>
      </c>
      <c r="H34" s="304">
        <f>E34*0.8893</f>
        <v>1590.9577</v>
      </c>
      <c r="I34" s="304">
        <f>G34+H34</f>
        <v>1666.1983</v>
      </c>
    </row>
    <row r="35" spans="1:9" ht="12.75">
      <c r="A35" s="666" t="s">
        <v>132</v>
      </c>
      <c r="B35" s="666"/>
      <c r="C35" s="197"/>
      <c r="D35" s="61">
        <f>SUM(D32:D34)</f>
        <v>8548</v>
      </c>
      <c r="E35" s="61">
        <f>SUM(E32:E34)</f>
        <v>12850</v>
      </c>
      <c r="F35" s="61">
        <f>D35+E35</f>
        <v>21398</v>
      </c>
      <c r="G35" s="61">
        <f>SUM(G32:G34)</f>
        <v>7226.4792</v>
      </c>
      <c r="H35" s="61">
        <f>SUM(H32:H34)</f>
        <v>11427.505000000001</v>
      </c>
      <c r="I35" s="61">
        <f>G35+H35</f>
        <v>18653.9842</v>
      </c>
    </row>
    <row r="36" spans="1:9" ht="12.75">
      <c r="A36" s="663" t="s">
        <v>13</v>
      </c>
      <c r="B36" s="416">
        <v>6</v>
      </c>
      <c r="C36" s="417" t="s">
        <v>520</v>
      </c>
      <c r="D36" s="392">
        <v>0</v>
      </c>
      <c r="E36" s="392">
        <v>1300</v>
      </c>
      <c r="F36" s="392">
        <f>D36+E36</f>
        <v>1300</v>
      </c>
      <c r="G36" s="392">
        <f>D36*0.8454</f>
        <v>0</v>
      </c>
      <c r="H36" s="392">
        <f>E36*0.8893</f>
        <v>1156.09</v>
      </c>
      <c r="I36" s="392">
        <f>G36+H36</f>
        <v>1156.09</v>
      </c>
    </row>
    <row r="37" spans="1:9" ht="12.75">
      <c r="A37" s="663"/>
      <c r="B37" s="412">
        <v>7</v>
      </c>
      <c r="C37" s="402" t="s">
        <v>520</v>
      </c>
      <c r="D37" s="304">
        <v>0</v>
      </c>
      <c r="E37" s="304">
        <v>1000</v>
      </c>
      <c r="F37" s="392">
        <f aca="true" t="shared" si="8" ref="F37:F51">D37+E37</f>
        <v>1000</v>
      </c>
      <c r="G37" s="392">
        <f aca="true" t="shared" si="9" ref="G37:G51">D37*0.8454</f>
        <v>0</v>
      </c>
      <c r="H37" s="392">
        <f aca="true" t="shared" si="10" ref="H37:H51">E37*0.8893</f>
        <v>889.3</v>
      </c>
      <c r="I37" s="392">
        <f aca="true" t="shared" si="11" ref="I37:I51">G37+H37</f>
        <v>889.3</v>
      </c>
    </row>
    <row r="38" spans="1:9" ht="12.75">
      <c r="A38" s="663"/>
      <c r="B38" s="412">
        <v>8</v>
      </c>
      <c r="C38" s="402" t="s">
        <v>520</v>
      </c>
      <c r="D38" s="304">
        <v>0</v>
      </c>
      <c r="E38" s="304">
        <v>2000</v>
      </c>
      <c r="F38" s="392">
        <f t="shared" si="8"/>
        <v>2000</v>
      </c>
      <c r="G38" s="392">
        <f t="shared" si="9"/>
        <v>0</v>
      </c>
      <c r="H38" s="392">
        <f t="shared" si="10"/>
        <v>1778.6</v>
      </c>
      <c r="I38" s="392">
        <f t="shared" si="11"/>
        <v>1778.6</v>
      </c>
    </row>
    <row r="39" spans="1:9" ht="12.75">
      <c r="A39" s="663"/>
      <c r="B39" s="412">
        <v>97</v>
      </c>
      <c r="C39" s="402" t="s">
        <v>330</v>
      </c>
      <c r="D39" s="304">
        <v>0</v>
      </c>
      <c r="E39" s="304">
        <v>1600</v>
      </c>
      <c r="F39" s="392">
        <f t="shared" si="8"/>
        <v>1600</v>
      </c>
      <c r="G39" s="392">
        <f t="shared" si="9"/>
        <v>0</v>
      </c>
      <c r="H39" s="392">
        <f t="shared" si="10"/>
        <v>1422.8799999999999</v>
      </c>
      <c r="I39" s="392">
        <f t="shared" si="11"/>
        <v>1422.8799999999999</v>
      </c>
    </row>
    <row r="40" spans="1:9" ht="12.75">
      <c r="A40" s="663"/>
      <c r="B40" s="412">
        <v>116</v>
      </c>
      <c r="C40" s="402" t="s">
        <v>330</v>
      </c>
      <c r="D40" s="304">
        <v>0</v>
      </c>
      <c r="E40" s="304">
        <v>1400</v>
      </c>
      <c r="F40" s="392">
        <f t="shared" si="8"/>
        <v>1400</v>
      </c>
      <c r="G40" s="392">
        <f t="shared" si="9"/>
        <v>0</v>
      </c>
      <c r="H40" s="392">
        <f t="shared" si="10"/>
        <v>1245.02</v>
      </c>
      <c r="I40" s="392">
        <f t="shared" si="11"/>
        <v>1245.02</v>
      </c>
    </row>
    <row r="41" spans="1:9" ht="12.75">
      <c r="A41" s="663"/>
      <c r="B41" s="412">
        <v>136</v>
      </c>
      <c r="C41" s="402" t="s">
        <v>330</v>
      </c>
      <c r="D41" s="304">
        <v>900</v>
      </c>
      <c r="E41" s="304">
        <v>1400</v>
      </c>
      <c r="F41" s="392">
        <f t="shared" si="8"/>
        <v>2300</v>
      </c>
      <c r="G41" s="392">
        <f t="shared" si="9"/>
        <v>760.86</v>
      </c>
      <c r="H41" s="392">
        <f t="shared" si="10"/>
        <v>1245.02</v>
      </c>
      <c r="I41" s="392">
        <f t="shared" si="11"/>
        <v>2005.88</v>
      </c>
    </row>
    <row r="42" spans="1:9" ht="12.75">
      <c r="A42" s="663"/>
      <c r="B42" s="412">
        <v>137</v>
      </c>
      <c r="C42" s="402" t="s">
        <v>330</v>
      </c>
      <c r="D42" s="304">
        <v>700</v>
      </c>
      <c r="E42" s="304">
        <v>1500</v>
      </c>
      <c r="F42" s="392">
        <f t="shared" si="8"/>
        <v>2200</v>
      </c>
      <c r="G42" s="392">
        <f t="shared" si="9"/>
        <v>591.78</v>
      </c>
      <c r="H42" s="392">
        <f t="shared" si="10"/>
        <v>1333.95</v>
      </c>
      <c r="I42" s="392">
        <f>G42+H42</f>
        <v>1925.73</v>
      </c>
    </row>
    <row r="43" spans="1:9" ht="12.75">
      <c r="A43" s="663"/>
      <c r="B43" s="412">
        <v>143</v>
      </c>
      <c r="C43" s="402" t="s">
        <v>330</v>
      </c>
      <c r="D43" s="304">
        <v>1200</v>
      </c>
      <c r="E43" s="304">
        <v>2700</v>
      </c>
      <c r="F43" s="392">
        <f t="shared" si="8"/>
        <v>3900</v>
      </c>
      <c r="G43" s="392">
        <f t="shared" si="9"/>
        <v>1014.48</v>
      </c>
      <c r="H43" s="392">
        <f t="shared" si="10"/>
        <v>2401.11</v>
      </c>
      <c r="I43" s="392">
        <f>G43+H43</f>
        <v>3415.59</v>
      </c>
    </row>
    <row r="44" spans="1:9" ht="12.75">
      <c r="A44" s="663"/>
      <c r="B44" s="412">
        <v>166</v>
      </c>
      <c r="C44" s="402" t="s">
        <v>520</v>
      </c>
      <c r="D44" s="304">
        <v>50</v>
      </c>
      <c r="E44" s="304">
        <v>2450</v>
      </c>
      <c r="F44" s="392">
        <f t="shared" si="8"/>
        <v>2500</v>
      </c>
      <c r="G44" s="392">
        <f t="shared" si="9"/>
        <v>42.27</v>
      </c>
      <c r="H44" s="392">
        <f t="shared" si="10"/>
        <v>2178.785</v>
      </c>
      <c r="I44" s="392">
        <f>G44+H44</f>
        <v>2221.055</v>
      </c>
    </row>
    <row r="45" spans="1:9" ht="12.75">
      <c r="A45" s="663"/>
      <c r="B45" s="412">
        <v>3</v>
      </c>
      <c r="C45" s="402" t="s">
        <v>520</v>
      </c>
      <c r="D45" s="304">
        <v>0</v>
      </c>
      <c r="E45" s="304">
        <v>50</v>
      </c>
      <c r="F45" s="392">
        <f t="shared" si="8"/>
        <v>50</v>
      </c>
      <c r="G45" s="392">
        <f t="shared" si="9"/>
        <v>0</v>
      </c>
      <c r="H45" s="392">
        <f t="shared" si="10"/>
        <v>44.464999999999996</v>
      </c>
      <c r="I45" s="392">
        <f t="shared" si="11"/>
        <v>44.464999999999996</v>
      </c>
    </row>
    <row r="46" spans="1:9" ht="12.75">
      <c r="A46" s="663"/>
      <c r="B46" s="412">
        <v>9</v>
      </c>
      <c r="C46" s="402" t="s">
        <v>520</v>
      </c>
      <c r="D46" s="304">
        <v>0</v>
      </c>
      <c r="E46" s="304">
        <v>1500</v>
      </c>
      <c r="F46" s="392">
        <f t="shared" si="8"/>
        <v>1500</v>
      </c>
      <c r="G46" s="392">
        <f t="shared" si="9"/>
        <v>0</v>
      </c>
      <c r="H46" s="392">
        <f t="shared" si="10"/>
        <v>1333.95</v>
      </c>
      <c r="I46" s="392">
        <f t="shared" si="11"/>
        <v>1333.95</v>
      </c>
    </row>
    <row r="47" spans="1:9" ht="12.75">
      <c r="A47" s="663"/>
      <c r="B47" s="412">
        <v>13</v>
      </c>
      <c r="C47" s="402" t="s">
        <v>520</v>
      </c>
      <c r="D47" s="304">
        <v>0</v>
      </c>
      <c r="E47" s="304">
        <v>1200</v>
      </c>
      <c r="F47" s="392">
        <f t="shared" si="8"/>
        <v>1200</v>
      </c>
      <c r="G47" s="392">
        <f t="shared" si="9"/>
        <v>0</v>
      </c>
      <c r="H47" s="392">
        <f t="shared" si="10"/>
        <v>1067.16</v>
      </c>
      <c r="I47" s="392">
        <f t="shared" si="11"/>
        <v>1067.16</v>
      </c>
    </row>
    <row r="48" spans="1:9" ht="12.75">
      <c r="A48" s="663"/>
      <c r="B48" s="412">
        <v>96</v>
      </c>
      <c r="C48" s="402" t="s">
        <v>330</v>
      </c>
      <c r="D48" s="304">
        <v>0</v>
      </c>
      <c r="E48" s="304">
        <v>100</v>
      </c>
      <c r="F48" s="392">
        <f t="shared" si="8"/>
        <v>100</v>
      </c>
      <c r="G48" s="392">
        <f t="shared" si="9"/>
        <v>0</v>
      </c>
      <c r="H48" s="392">
        <f t="shared" si="10"/>
        <v>88.92999999999999</v>
      </c>
      <c r="I48" s="392">
        <f t="shared" si="11"/>
        <v>88.92999999999999</v>
      </c>
    </row>
    <row r="49" spans="1:9" ht="12.75">
      <c r="A49" s="663"/>
      <c r="B49" s="412">
        <v>135</v>
      </c>
      <c r="C49" s="402" t="s">
        <v>330</v>
      </c>
      <c r="D49" s="304">
        <v>0</v>
      </c>
      <c r="E49" s="304">
        <v>100</v>
      </c>
      <c r="F49" s="392">
        <f t="shared" si="8"/>
        <v>100</v>
      </c>
      <c r="G49" s="392">
        <f t="shared" si="9"/>
        <v>0</v>
      </c>
      <c r="H49" s="392">
        <f t="shared" si="10"/>
        <v>88.92999999999999</v>
      </c>
      <c r="I49" s="392">
        <f t="shared" si="11"/>
        <v>88.92999999999999</v>
      </c>
    </row>
    <row r="50" spans="1:9" ht="12.75">
      <c r="A50" s="663"/>
      <c r="B50" s="412" t="s">
        <v>584</v>
      </c>
      <c r="C50" s="402" t="s">
        <v>330</v>
      </c>
      <c r="D50" s="304">
        <v>800</v>
      </c>
      <c r="E50" s="304">
        <v>1600</v>
      </c>
      <c r="F50" s="392">
        <f t="shared" si="8"/>
        <v>2400</v>
      </c>
      <c r="G50" s="392">
        <f t="shared" si="9"/>
        <v>676.32</v>
      </c>
      <c r="H50" s="392">
        <f t="shared" si="10"/>
        <v>1422.8799999999999</v>
      </c>
      <c r="I50" s="392">
        <f t="shared" si="11"/>
        <v>2099.2</v>
      </c>
    </row>
    <row r="51" spans="1:9" ht="12.75">
      <c r="A51" s="663"/>
      <c r="B51" s="412">
        <v>165</v>
      </c>
      <c r="C51" s="402" t="s">
        <v>520</v>
      </c>
      <c r="D51" s="304">
        <v>0</v>
      </c>
      <c r="E51" s="304">
        <v>200</v>
      </c>
      <c r="F51" s="392">
        <f t="shared" si="8"/>
        <v>200</v>
      </c>
      <c r="G51" s="392">
        <f t="shared" si="9"/>
        <v>0</v>
      </c>
      <c r="H51" s="392">
        <f t="shared" si="10"/>
        <v>177.85999999999999</v>
      </c>
      <c r="I51" s="392">
        <f t="shared" si="11"/>
        <v>177.85999999999999</v>
      </c>
    </row>
    <row r="52" spans="1:9" ht="12.75">
      <c r="A52" s="664"/>
      <c r="B52" s="495" t="s">
        <v>4</v>
      </c>
      <c r="C52" s="496"/>
      <c r="D52" s="497">
        <f>SUM(D36:D51)</f>
        <v>3650</v>
      </c>
      <c r="E52" s="497">
        <f>SUM(E36:E51)</f>
        <v>20100</v>
      </c>
      <c r="F52" s="498">
        <f aca="true" t="shared" si="12" ref="F52:F57">D52+E52</f>
        <v>23750</v>
      </c>
      <c r="G52" s="497">
        <f>SUM(G36:G51)</f>
        <v>3085.71</v>
      </c>
      <c r="H52" s="497">
        <f>SUM(H36:H51)</f>
        <v>17874.930000000004</v>
      </c>
      <c r="I52" s="498">
        <f aca="true" t="shared" si="13" ref="I52:I57">G52+H52</f>
        <v>20960.640000000003</v>
      </c>
    </row>
    <row r="53" spans="1:9" ht="12.75">
      <c r="A53" s="660" t="s">
        <v>305</v>
      </c>
      <c r="B53" s="419" t="s">
        <v>242</v>
      </c>
      <c r="C53" s="402" t="s">
        <v>330</v>
      </c>
      <c r="D53" s="304">
        <v>1700</v>
      </c>
      <c r="E53" s="304">
        <v>4000</v>
      </c>
      <c r="F53" s="304">
        <f t="shared" si="12"/>
        <v>5700</v>
      </c>
      <c r="G53" s="304">
        <f>D53*0.8454</f>
        <v>1437.18</v>
      </c>
      <c r="H53" s="304">
        <f>E53*0.8893</f>
        <v>3557.2</v>
      </c>
      <c r="I53" s="304">
        <f t="shared" si="13"/>
        <v>4994.38</v>
      </c>
    </row>
    <row r="54" spans="1:9" ht="12.75">
      <c r="A54" s="665"/>
      <c r="B54" s="419" t="s">
        <v>242</v>
      </c>
      <c r="C54" s="415" t="s">
        <v>520</v>
      </c>
      <c r="D54" s="389">
        <v>300</v>
      </c>
      <c r="E54" s="389">
        <v>0</v>
      </c>
      <c r="F54" s="304">
        <f t="shared" si="12"/>
        <v>300</v>
      </c>
      <c r="G54" s="304">
        <f>D54*0.8454</f>
        <v>253.62</v>
      </c>
      <c r="H54" s="304">
        <f>E54*0.8893</f>
        <v>0</v>
      </c>
      <c r="I54" s="304">
        <f t="shared" si="13"/>
        <v>253.62</v>
      </c>
    </row>
    <row r="55" spans="1:9" ht="12.75">
      <c r="A55" s="665"/>
      <c r="B55" s="414" t="s">
        <v>309</v>
      </c>
      <c r="C55" s="415" t="s">
        <v>330</v>
      </c>
      <c r="D55" s="389">
        <v>200</v>
      </c>
      <c r="E55" s="389">
        <v>5190</v>
      </c>
      <c r="F55" s="304">
        <f t="shared" si="12"/>
        <v>5390</v>
      </c>
      <c r="G55" s="304">
        <f>D55*0.8454</f>
        <v>169.08</v>
      </c>
      <c r="H55" s="304">
        <f>E55*0.8893</f>
        <v>4615.467</v>
      </c>
      <c r="I55" s="304">
        <f t="shared" si="13"/>
        <v>4784.547</v>
      </c>
    </row>
    <row r="56" spans="1:9" ht="12.75">
      <c r="A56" s="661"/>
      <c r="B56" s="414" t="s">
        <v>309</v>
      </c>
      <c r="C56" s="415" t="s">
        <v>520</v>
      </c>
      <c r="D56" s="389">
        <v>0</v>
      </c>
      <c r="E56" s="389">
        <v>1000</v>
      </c>
      <c r="F56" s="304">
        <f t="shared" si="12"/>
        <v>1000</v>
      </c>
      <c r="G56" s="304">
        <f>D56*0.8454</f>
        <v>0</v>
      </c>
      <c r="H56" s="304">
        <f>E56*0.889</f>
        <v>889</v>
      </c>
      <c r="I56" s="389">
        <f t="shared" si="13"/>
        <v>889</v>
      </c>
    </row>
    <row r="57" spans="1:9" ht="12.75">
      <c r="A57" s="666" t="s">
        <v>132</v>
      </c>
      <c r="B57" s="666"/>
      <c r="C57" s="197"/>
      <c r="D57" s="61">
        <f>SUM(D52:D56)</f>
        <v>5850</v>
      </c>
      <c r="E57" s="61">
        <f>SUM(E52:E56)</f>
        <v>30290</v>
      </c>
      <c r="F57" s="61">
        <f t="shared" si="12"/>
        <v>36140</v>
      </c>
      <c r="G57" s="61">
        <f>SUM(G52:G56)</f>
        <v>4945.59</v>
      </c>
      <c r="H57" s="61">
        <f>SUM(H52:H56)</f>
        <v>26936.597000000005</v>
      </c>
      <c r="I57" s="61">
        <f t="shared" si="13"/>
        <v>31882.187000000005</v>
      </c>
    </row>
    <row r="58" spans="1:9" ht="12.75">
      <c r="A58" s="655" t="s">
        <v>243</v>
      </c>
      <c r="B58" s="655"/>
      <c r="C58" s="420"/>
      <c r="D58" s="404">
        <f aca="true" t="shared" si="14" ref="D58:I58">D20+D32+D52</f>
        <v>25762</v>
      </c>
      <c r="E58" s="404">
        <f t="shared" si="14"/>
        <v>45277</v>
      </c>
      <c r="F58" s="404">
        <f t="shared" si="14"/>
        <v>71039</v>
      </c>
      <c r="G58" s="404">
        <f t="shared" si="14"/>
        <v>21779.194799999997</v>
      </c>
      <c r="H58" s="404">
        <f t="shared" si="14"/>
        <v>40264.8361</v>
      </c>
      <c r="I58" s="404">
        <f t="shared" si="14"/>
        <v>62044.0309</v>
      </c>
    </row>
    <row r="59" spans="1:9" ht="12.75">
      <c r="A59" s="671" t="s">
        <v>306</v>
      </c>
      <c r="B59" s="671"/>
      <c r="C59" s="421"/>
      <c r="D59" s="389">
        <f aca="true" t="shared" si="15" ref="D59:I59">D21+D33+D53+D54</f>
        <v>7750</v>
      </c>
      <c r="E59" s="389">
        <f t="shared" si="15"/>
        <v>7970</v>
      </c>
      <c r="F59" s="389">
        <f t="shared" si="15"/>
        <v>15720</v>
      </c>
      <c r="G59" s="389">
        <f t="shared" si="15"/>
        <v>6551.85</v>
      </c>
      <c r="H59" s="389">
        <f t="shared" si="15"/>
        <v>7087.721</v>
      </c>
      <c r="I59" s="389">
        <f t="shared" si="15"/>
        <v>13639.571000000002</v>
      </c>
    </row>
    <row r="60" spans="1:9" ht="12.75">
      <c r="A60" s="659" t="s">
        <v>244</v>
      </c>
      <c r="B60" s="659"/>
      <c r="C60" s="422"/>
      <c r="D60" s="406">
        <f aca="true" t="shared" si="16" ref="D60:I60">D22+D34+D55+D56</f>
        <v>789</v>
      </c>
      <c r="E60" s="406">
        <f t="shared" si="16"/>
        <v>8979</v>
      </c>
      <c r="F60" s="406">
        <f t="shared" si="16"/>
        <v>9768</v>
      </c>
      <c r="G60" s="406">
        <f t="shared" si="16"/>
        <v>667.0206000000001</v>
      </c>
      <c r="H60" s="406">
        <f t="shared" si="16"/>
        <v>7984.7247</v>
      </c>
      <c r="I60" s="406">
        <f t="shared" si="16"/>
        <v>8651.745299999999</v>
      </c>
    </row>
    <row r="61" spans="1:9" ht="12.75">
      <c r="A61" s="669" t="s">
        <v>245</v>
      </c>
      <c r="B61" s="670"/>
      <c r="C61" s="407"/>
      <c r="D61" s="61">
        <f>D58+D59+D60</f>
        <v>34301</v>
      </c>
      <c r="E61" s="408">
        <f>E58+E59+E60</f>
        <v>62226</v>
      </c>
      <c r="F61" s="61">
        <f>D61+E61</f>
        <v>96527</v>
      </c>
      <c r="G61" s="408">
        <f>G58+G59+G60</f>
        <v>28998.065399999996</v>
      </c>
      <c r="H61" s="61">
        <f>H58+H59+H60</f>
        <v>55337.2818</v>
      </c>
      <c r="I61" s="61">
        <f>G61+H61</f>
        <v>84335.34719999999</v>
      </c>
    </row>
    <row r="62" spans="1:9" s="63" customFormat="1" ht="12.75">
      <c r="A62" s="377"/>
      <c r="B62" s="377"/>
      <c r="C62" s="378"/>
      <c r="D62" s="379"/>
      <c r="E62" s="379"/>
      <c r="F62" s="379"/>
      <c r="G62" s="379"/>
      <c r="H62" s="379"/>
      <c r="I62" s="379"/>
    </row>
    <row r="63" spans="1:9" s="63" customFormat="1" ht="12.75">
      <c r="A63" s="377"/>
      <c r="B63" s="377"/>
      <c r="C63" s="378"/>
      <c r="D63" s="379"/>
      <c r="E63" s="379"/>
      <c r="F63" s="379"/>
      <c r="G63" s="379"/>
      <c r="H63" s="379"/>
      <c r="I63" s="379"/>
    </row>
    <row r="64" spans="1:4" ht="12.75">
      <c r="A64" s="554" t="s">
        <v>22</v>
      </c>
      <c r="B64" s="554"/>
      <c r="C64" s="554"/>
      <c r="D64" s="554"/>
    </row>
    <row r="65" spans="1:9" ht="12.75">
      <c r="A65" s="648" t="s">
        <v>65</v>
      </c>
      <c r="B65" s="648"/>
      <c r="C65" s="648"/>
      <c r="D65" s="648"/>
      <c r="E65" s="25"/>
      <c r="F65" s="25"/>
      <c r="G65" s="25"/>
      <c r="H65" s="24"/>
      <c r="I65" s="24"/>
    </row>
    <row r="66" spans="1:9" ht="12.75">
      <c r="A66" s="646" t="s">
        <v>240</v>
      </c>
      <c r="B66" s="646"/>
      <c r="C66" s="646"/>
      <c r="D66" s="646"/>
      <c r="E66" s="646"/>
      <c r="F66" s="646"/>
      <c r="G66" s="646"/>
      <c r="H66" s="646"/>
      <c r="I66" s="646"/>
    </row>
    <row r="67" spans="1:9" ht="12.75">
      <c r="A67" s="646" t="s">
        <v>473</v>
      </c>
      <c r="B67" s="646"/>
      <c r="C67" s="646"/>
      <c r="D67" s="646"/>
      <c r="E67" s="646"/>
      <c r="F67" s="646"/>
      <c r="G67" s="646"/>
      <c r="H67" s="646"/>
      <c r="I67" s="646"/>
    </row>
    <row r="68" spans="1:9" ht="12.75">
      <c r="A68" s="35"/>
      <c r="B68" s="35"/>
      <c r="C68" s="192"/>
      <c r="D68" s="35"/>
      <c r="E68" s="35"/>
      <c r="F68" s="35"/>
      <c r="G68" s="35"/>
      <c r="H68" s="533" t="s">
        <v>249</v>
      </c>
      <c r="I68" s="533"/>
    </row>
    <row r="69" spans="1:9" ht="12.75">
      <c r="A69" s="555" t="s">
        <v>304</v>
      </c>
      <c r="B69" s="555" t="s">
        <v>241</v>
      </c>
      <c r="C69" s="243" t="s">
        <v>163</v>
      </c>
      <c r="D69" s="575" t="s">
        <v>247</v>
      </c>
      <c r="E69" s="576"/>
      <c r="F69" s="577"/>
      <c r="G69" s="575" t="s">
        <v>246</v>
      </c>
      <c r="H69" s="576"/>
      <c r="I69" s="577"/>
    </row>
    <row r="70" spans="1:9" ht="12.75">
      <c r="A70" s="557"/>
      <c r="B70" s="557"/>
      <c r="C70" s="244" t="s">
        <v>378</v>
      </c>
      <c r="D70" s="239" t="s">
        <v>2</v>
      </c>
      <c r="E70" s="239" t="s">
        <v>3</v>
      </c>
      <c r="F70" s="239" t="s">
        <v>4</v>
      </c>
      <c r="G70" s="239" t="s">
        <v>2</v>
      </c>
      <c r="H70" s="239" t="s">
        <v>3</v>
      </c>
      <c r="I70" s="239" t="s">
        <v>4</v>
      </c>
    </row>
    <row r="71" spans="1:9" ht="12.75" customHeight="1">
      <c r="A71" s="589" t="s">
        <v>24</v>
      </c>
      <c r="B71" s="255"/>
      <c r="C71" s="259"/>
      <c r="D71" s="77"/>
      <c r="E71" s="78"/>
      <c r="F71" s="85">
        <f>D71+E71</f>
        <v>0</v>
      </c>
      <c r="G71" s="77"/>
      <c r="H71" s="78"/>
      <c r="I71" s="85">
        <f>G71+H71</f>
        <v>0</v>
      </c>
    </row>
    <row r="72" spans="1:9" ht="12.75" customHeight="1">
      <c r="A72" s="590"/>
      <c r="B72" s="255"/>
      <c r="C72" s="259"/>
      <c r="D72" s="77"/>
      <c r="E72" s="78"/>
      <c r="F72" s="85">
        <f aca="true" t="shared" si="17" ref="F72:F83">D72+E72</f>
        <v>0</v>
      </c>
      <c r="G72" s="77"/>
      <c r="H72" s="78"/>
      <c r="I72" s="85">
        <f aca="true" t="shared" si="18" ref="I72:I91">G72+H72</f>
        <v>0</v>
      </c>
    </row>
    <row r="73" spans="1:9" ht="12.75" customHeight="1">
      <c r="A73" s="590"/>
      <c r="B73" s="255"/>
      <c r="C73" s="259"/>
      <c r="D73" s="77"/>
      <c r="E73" s="78"/>
      <c r="F73" s="85">
        <f t="shared" si="17"/>
        <v>0</v>
      </c>
      <c r="G73" s="77"/>
      <c r="H73" s="78"/>
      <c r="I73" s="85">
        <f t="shared" si="18"/>
        <v>0</v>
      </c>
    </row>
    <row r="74" spans="1:9" ht="12.75" customHeight="1">
      <c r="A74" s="590"/>
      <c r="B74" s="255"/>
      <c r="C74" s="259"/>
      <c r="D74" s="77"/>
      <c r="E74" s="78"/>
      <c r="F74" s="85">
        <f t="shared" si="17"/>
        <v>0</v>
      </c>
      <c r="G74" s="77"/>
      <c r="H74" s="78"/>
      <c r="I74" s="85">
        <f t="shared" si="18"/>
        <v>0</v>
      </c>
    </row>
    <row r="75" spans="1:9" ht="12.75" customHeight="1">
      <c r="A75" s="590"/>
      <c r="B75" s="255"/>
      <c r="C75" s="259"/>
      <c r="D75" s="77"/>
      <c r="E75" s="78"/>
      <c r="F75" s="85">
        <f t="shared" si="17"/>
        <v>0</v>
      </c>
      <c r="G75" s="77"/>
      <c r="H75" s="78"/>
      <c r="I75" s="85">
        <f t="shared" si="18"/>
        <v>0</v>
      </c>
    </row>
    <row r="76" spans="1:9" ht="12.75" customHeight="1">
      <c r="A76" s="590"/>
      <c r="B76" s="255"/>
      <c r="C76" s="259"/>
      <c r="D76" s="77"/>
      <c r="E76" s="78"/>
      <c r="F76" s="85">
        <f t="shared" si="17"/>
        <v>0</v>
      </c>
      <c r="G76" s="77"/>
      <c r="H76" s="78"/>
      <c r="I76" s="85">
        <f t="shared" si="18"/>
        <v>0</v>
      </c>
    </row>
    <row r="77" spans="1:9" ht="12.75" customHeight="1">
      <c r="A77" s="590"/>
      <c r="B77" s="255"/>
      <c r="C77" s="259"/>
      <c r="D77" s="77"/>
      <c r="E77" s="78"/>
      <c r="F77" s="85">
        <f t="shared" si="17"/>
        <v>0</v>
      </c>
      <c r="G77" s="77"/>
      <c r="H77" s="78"/>
      <c r="I77" s="85">
        <f t="shared" si="18"/>
        <v>0</v>
      </c>
    </row>
    <row r="78" spans="1:9" ht="12.75" customHeight="1">
      <c r="A78" s="590"/>
      <c r="B78" s="255"/>
      <c r="C78" s="259"/>
      <c r="D78" s="77"/>
      <c r="E78" s="78"/>
      <c r="F78" s="85">
        <f t="shared" si="17"/>
        <v>0</v>
      </c>
      <c r="G78" s="77"/>
      <c r="H78" s="78"/>
      <c r="I78" s="85">
        <f t="shared" si="18"/>
        <v>0</v>
      </c>
    </row>
    <row r="79" spans="1:9" ht="12.75" customHeight="1">
      <c r="A79" s="590"/>
      <c r="B79" s="255"/>
      <c r="C79" s="259"/>
      <c r="D79" s="77"/>
      <c r="E79" s="78"/>
      <c r="F79" s="85">
        <f t="shared" si="17"/>
        <v>0</v>
      </c>
      <c r="G79" s="77"/>
      <c r="H79" s="78"/>
      <c r="I79" s="85">
        <f t="shared" si="18"/>
        <v>0</v>
      </c>
    </row>
    <row r="80" spans="1:9" ht="12.75" customHeight="1">
      <c r="A80" s="590"/>
      <c r="B80" s="221"/>
      <c r="C80" s="259"/>
      <c r="D80" s="79"/>
      <c r="E80" s="80"/>
      <c r="F80" s="85">
        <f t="shared" si="17"/>
        <v>0</v>
      </c>
      <c r="G80" s="79"/>
      <c r="H80" s="80"/>
      <c r="I80" s="85">
        <f t="shared" si="18"/>
        <v>0</v>
      </c>
    </row>
    <row r="81" spans="1:9" ht="12.75" customHeight="1">
      <c r="A81" s="590"/>
      <c r="B81" s="221"/>
      <c r="C81" s="259"/>
      <c r="D81" s="79"/>
      <c r="E81" s="80"/>
      <c r="F81" s="85">
        <f t="shared" si="17"/>
        <v>0</v>
      </c>
      <c r="G81" s="79"/>
      <c r="H81" s="80"/>
      <c r="I81" s="85">
        <f t="shared" si="18"/>
        <v>0</v>
      </c>
    </row>
    <row r="82" spans="1:9" ht="12.75" customHeight="1">
      <c r="A82" s="590"/>
      <c r="B82" s="221"/>
      <c r="C82" s="259"/>
      <c r="D82" s="79"/>
      <c r="E82" s="80"/>
      <c r="F82" s="85">
        <f t="shared" si="17"/>
        <v>0</v>
      </c>
      <c r="G82" s="79"/>
      <c r="H82" s="80"/>
      <c r="I82" s="85">
        <f t="shared" si="18"/>
        <v>0</v>
      </c>
    </row>
    <row r="83" spans="1:9" ht="12.75" customHeight="1">
      <c r="A83" s="590"/>
      <c r="B83" s="221"/>
      <c r="C83" s="259"/>
      <c r="D83" s="79"/>
      <c r="E83" s="80"/>
      <c r="F83" s="85">
        <f t="shared" si="17"/>
        <v>0</v>
      </c>
      <c r="G83" s="79"/>
      <c r="H83" s="80"/>
      <c r="I83" s="85">
        <f t="shared" si="18"/>
        <v>0</v>
      </c>
    </row>
    <row r="84" spans="1:9" ht="12.75" customHeight="1">
      <c r="A84" s="590"/>
      <c r="B84" s="62" t="s">
        <v>4</v>
      </c>
      <c r="C84" s="196"/>
      <c r="D84" s="86">
        <f>SUM(D71:D83)</f>
        <v>0</v>
      </c>
      <c r="E84" s="86">
        <f>SUM(E71:E83)</f>
        <v>0</v>
      </c>
      <c r="F84" s="86">
        <f aca="true" t="shared" si="19" ref="F84:F91">D84+E84</f>
        <v>0</v>
      </c>
      <c r="G84" s="86">
        <f>SUM(G71:G83)</f>
        <v>0</v>
      </c>
      <c r="H84" s="86">
        <f>SUM(H71:H83)</f>
        <v>0</v>
      </c>
      <c r="I84" s="86">
        <f t="shared" si="18"/>
        <v>0</v>
      </c>
    </row>
    <row r="85" spans="1:9" ht="12.75" customHeight="1">
      <c r="A85" s="636" t="s">
        <v>305</v>
      </c>
      <c r="B85" s="158" t="s">
        <v>242</v>
      </c>
      <c r="C85" s="254"/>
      <c r="D85" s="87"/>
      <c r="E85" s="87"/>
      <c r="F85" s="85">
        <f t="shared" si="19"/>
        <v>0</v>
      </c>
      <c r="G85" s="87"/>
      <c r="H85" s="88"/>
      <c r="I85" s="85">
        <f t="shared" si="18"/>
        <v>0</v>
      </c>
    </row>
    <row r="86" spans="1:9" ht="12.75" customHeight="1">
      <c r="A86" s="637"/>
      <c r="B86" s="158" t="s">
        <v>242</v>
      </c>
      <c r="C86" s="254"/>
      <c r="D86" s="87"/>
      <c r="E86" s="87"/>
      <c r="F86" s="85">
        <f t="shared" si="19"/>
        <v>0</v>
      </c>
      <c r="G86" s="87"/>
      <c r="H86" s="88"/>
      <c r="I86" s="85">
        <f t="shared" si="18"/>
        <v>0</v>
      </c>
    </row>
    <row r="87" spans="1:9" ht="12.75" customHeight="1">
      <c r="A87" s="637"/>
      <c r="B87" s="158" t="s">
        <v>242</v>
      </c>
      <c r="C87" s="254"/>
      <c r="D87" s="87"/>
      <c r="E87" s="87"/>
      <c r="F87" s="85">
        <f t="shared" si="19"/>
        <v>0</v>
      </c>
      <c r="G87" s="87"/>
      <c r="H87" s="88"/>
      <c r="I87" s="85">
        <f t="shared" si="18"/>
        <v>0</v>
      </c>
    </row>
    <row r="88" spans="1:9" ht="12.75" customHeight="1">
      <c r="A88" s="637"/>
      <c r="B88" s="158" t="s">
        <v>309</v>
      </c>
      <c r="C88" s="254"/>
      <c r="D88" s="87"/>
      <c r="E88" s="87"/>
      <c r="F88" s="85">
        <f t="shared" si="19"/>
        <v>0</v>
      </c>
      <c r="G88" s="87"/>
      <c r="H88" s="88"/>
      <c r="I88" s="85">
        <f t="shared" si="18"/>
        <v>0</v>
      </c>
    </row>
    <row r="89" spans="1:9" ht="12.75" customHeight="1">
      <c r="A89" s="637"/>
      <c r="B89" s="158" t="s">
        <v>309</v>
      </c>
      <c r="C89" s="254"/>
      <c r="D89" s="87"/>
      <c r="E89" s="87"/>
      <c r="F89" s="85">
        <f t="shared" si="19"/>
        <v>0</v>
      </c>
      <c r="G89" s="87"/>
      <c r="H89" s="88"/>
      <c r="I89" s="85">
        <f t="shared" si="18"/>
        <v>0</v>
      </c>
    </row>
    <row r="90" spans="1:9" ht="12.75" customHeight="1">
      <c r="A90" s="638"/>
      <c r="B90" s="158" t="s">
        <v>309</v>
      </c>
      <c r="C90" s="254"/>
      <c r="D90" s="89"/>
      <c r="E90" s="89"/>
      <c r="F90" s="85">
        <f t="shared" si="19"/>
        <v>0</v>
      </c>
      <c r="G90" s="87"/>
      <c r="H90" s="88"/>
      <c r="I90" s="90">
        <f t="shared" si="18"/>
        <v>0</v>
      </c>
    </row>
    <row r="91" spans="1:9" ht="12.75" customHeight="1">
      <c r="A91" s="580" t="s">
        <v>132</v>
      </c>
      <c r="B91" s="580"/>
      <c r="C91" s="197"/>
      <c r="D91" s="60">
        <f>SUM(D84:D90)</f>
        <v>0</v>
      </c>
      <c r="E91" s="60">
        <f>SUM(E84:E90)</f>
        <v>0</v>
      </c>
      <c r="F91" s="60">
        <f t="shared" si="19"/>
        <v>0</v>
      </c>
      <c r="G91" s="60">
        <f>SUM(G84:G90)</f>
        <v>0</v>
      </c>
      <c r="H91" s="60">
        <f>SUM(H84:H90)</f>
        <v>0</v>
      </c>
      <c r="I91" s="60">
        <f t="shared" si="18"/>
        <v>0</v>
      </c>
    </row>
    <row r="92" spans="1:9" ht="12.75" customHeight="1">
      <c r="A92" s="590" t="s">
        <v>25</v>
      </c>
      <c r="B92" s="215"/>
      <c r="C92" s="259"/>
      <c r="D92" s="81"/>
      <c r="E92" s="84"/>
      <c r="F92" s="91">
        <f>D92+E92</f>
        <v>0</v>
      </c>
      <c r="G92" s="81"/>
      <c r="H92" s="84"/>
      <c r="I92" s="91">
        <f aca="true" t="shared" si="20" ref="I92:I101">G92+H92</f>
        <v>0</v>
      </c>
    </row>
    <row r="93" spans="1:9" ht="12.75" customHeight="1">
      <c r="A93" s="590"/>
      <c r="B93" s="215"/>
      <c r="C93" s="259"/>
      <c r="D93" s="79"/>
      <c r="E93" s="80"/>
      <c r="F93" s="91">
        <f>D93+E93</f>
        <v>0</v>
      </c>
      <c r="G93" s="79"/>
      <c r="H93" s="80"/>
      <c r="I93" s="91">
        <f t="shared" si="20"/>
        <v>0</v>
      </c>
    </row>
    <row r="94" spans="1:9" ht="12.75" customHeight="1">
      <c r="A94" s="590"/>
      <c r="B94" s="214"/>
      <c r="C94" s="259"/>
      <c r="D94" s="79"/>
      <c r="E94" s="80"/>
      <c r="F94" s="91">
        <f>D94+E94</f>
        <v>0</v>
      </c>
      <c r="G94" s="79"/>
      <c r="H94" s="80"/>
      <c r="I94" s="91">
        <f t="shared" si="20"/>
        <v>0</v>
      </c>
    </row>
    <row r="95" spans="1:9" ht="12.75" customHeight="1">
      <c r="A95" s="590"/>
      <c r="B95" s="214"/>
      <c r="C95" s="259"/>
      <c r="D95" s="82"/>
      <c r="E95" s="80"/>
      <c r="F95" s="91">
        <f>D95+E95</f>
        <v>0</v>
      </c>
      <c r="G95" s="82"/>
      <c r="H95" s="83"/>
      <c r="I95" s="91">
        <f t="shared" si="20"/>
        <v>0</v>
      </c>
    </row>
    <row r="96" spans="1:9" ht="12.75" customHeight="1">
      <c r="A96" s="591"/>
      <c r="B96" s="70" t="s">
        <v>4</v>
      </c>
      <c r="C96" s="198"/>
      <c r="D96" s="92">
        <f>SUM(D92:D95)</f>
        <v>0</v>
      </c>
      <c r="E96" s="93">
        <f>SUM(E92:E95)</f>
        <v>0</v>
      </c>
      <c r="F96" s="94">
        <f aca="true" t="shared" si="21" ref="F96:F101">D96+E96</f>
        <v>0</v>
      </c>
      <c r="G96" s="95">
        <f>SUM(G92:G95)</f>
        <v>0</v>
      </c>
      <c r="H96" s="95">
        <f>SUM(H92:H95)</f>
        <v>0</v>
      </c>
      <c r="I96" s="94">
        <f t="shared" si="20"/>
        <v>0</v>
      </c>
    </row>
    <row r="97" spans="1:9" ht="12.75" customHeight="1">
      <c r="A97" s="636" t="s">
        <v>305</v>
      </c>
      <c r="B97" s="158" t="s">
        <v>242</v>
      </c>
      <c r="C97" s="254"/>
      <c r="D97" s="87"/>
      <c r="E97" s="87"/>
      <c r="F97" s="85">
        <f t="shared" si="21"/>
        <v>0</v>
      </c>
      <c r="G97" s="96"/>
      <c r="H97" s="96"/>
      <c r="I97" s="85">
        <f t="shared" si="20"/>
        <v>0</v>
      </c>
    </row>
    <row r="98" spans="1:9" ht="12.75" customHeight="1">
      <c r="A98" s="637"/>
      <c r="B98" s="158" t="s">
        <v>242</v>
      </c>
      <c r="C98" s="254"/>
      <c r="D98" s="87"/>
      <c r="E98" s="87"/>
      <c r="F98" s="85">
        <f t="shared" si="21"/>
        <v>0</v>
      </c>
      <c r="G98" s="96"/>
      <c r="H98" s="96"/>
      <c r="I98" s="85">
        <f t="shared" si="20"/>
        <v>0</v>
      </c>
    </row>
    <row r="99" spans="1:9" ht="12.75" customHeight="1">
      <c r="A99" s="637"/>
      <c r="B99" s="158" t="s">
        <v>309</v>
      </c>
      <c r="C99" s="254"/>
      <c r="D99" s="87"/>
      <c r="E99" s="87"/>
      <c r="F99" s="85">
        <f t="shared" si="21"/>
        <v>0</v>
      </c>
      <c r="G99" s="96"/>
      <c r="H99" s="96"/>
      <c r="I99" s="85">
        <f t="shared" si="20"/>
        <v>0</v>
      </c>
    </row>
    <row r="100" spans="1:9" ht="12.75" customHeight="1">
      <c r="A100" s="638"/>
      <c r="B100" s="159" t="s">
        <v>309</v>
      </c>
      <c r="C100" s="316"/>
      <c r="D100" s="89"/>
      <c r="E100" s="89"/>
      <c r="F100" s="85">
        <f t="shared" si="21"/>
        <v>0</v>
      </c>
      <c r="G100" s="96"/>
      <c r="H100" s="96"/>
      <c r="I100" s="85">
        <f t="shared" si="20"/>
        <v>0</v>
      </c>
    </row>
    <row r="101" spans="1:9" ht="12.75" customHeight="1">
      <c r="A101" s="580" t="s">
        <v>132</v>
      </c>
      <c r="B101" s="639"/>
      <c r="C101" s="199"/>
      <c r="D101" s="60">
        <f>SUM(D96:D100)</f>
        <v>0</v>
      </c>
      <c r="E101" s="60">
        <f>SUM(E96:E100)</f>
        <v>0</v>
      </c>
      <c r="F101" s="157">
        <f t="shared" si="21"/>
        <v>0</v>
      </c>
      <c r="G101" s="60">
        <f>SUM(G96:G100)</f>
        <v>0</v>
      </c>
      <c r="H101" s="60">
        <f>SUM(H96:H100)</f>
        <v>0</v>
      </c>
      <c r="I101" s="60">
        <f t="shared" si="20"/>
        <v>0</v>
      </c>
    </row>
    <row r="102" spans="1:9" s="63" customFormat="1" ht="12.75" customHeight="1">
      <c r="A102" s="184" t="s">
        <v>380</v>
      </c>
      <c r="B102" s="185" t="s">
        <v>242</v>
      </c>
      <c r="C102" s="259"/>
      <c r="D102" s="220"/>
      <c r="E102" s="156"/>
      <c r="F102" s="50">
        <f>D102+E102</f>
        <v>0</v>
      </c>
      <c r="G102" s="220"/>
      <c r="H102" s="156"/>
      <c r="I102" s="50">
        <f>G102+H102</f>
        <v>0</v>
      </c>
    </row>
    <row r="103" spans="1:9" s="63" customFormat="1" ht="12.75" customHeight="1">
      <c r="A103" s="184" t="s">
        <v>381</v>
      </c>
      <c r="B103" s="185" t="s">
        <v>309</v>
      </c>
      <c r="C103" s="259"/>
      <c r="D103" s="220"/>
      <c r="E103" s="156"/>
      <c r="F103" s="50">
        <f>D103+E103</f>
        <v>0</v>
      </c>
      <c r="G103" s="220"/>
      <c r="H103" s="156"/>
      <c r="I103" s="50">
        <f>G103+H103</f>
        <v>0</v>
      </c>
    </row>
    <row r="104" spans="1:9" s="63" customFormat="1" ht="12.75" customHeight="1">
      <c r="A104" s="580" t="s">
        <v>132</v>
      </c>
      <c r="B104" s="639"/>
      <c r="C104" s="199"/>
      <c r="D104" s="60">
        <f>SUM(D102:D103)</f>
        <v>0</v>
      </c>
      <c r="E104" s="60">
        <f>SUM(E102:E103)</f>
        <v>0</v>
      </c>
      <c r="F104" s="157">
        <f>D104+E104</f>
        <v>0</v>
      </c>
      <c r="G104" s="60">
        <f>SUM(G102:G103)</f>
        <v>0</v>
      </c>
      <c r="H104" s="60">
        <f>SUM(H102:H103)</f>
        <v>0</v>
      </c>
      <c r="I104" s="60">
        <f>G104+H104</f>
        <v>0</v>
      </c>
    </row>
    <row r="105" spans="1:9" ht="12.75" customHeight="1">
      <c r="A105" s="640" t="s">
        <v>254</v>
      </c>
      <c r="B105" s="221"/>
      <c r="C105" s="317"/>
      <c r="D105" s="81"/>
      <c r="E105" s="84"/>
      <c r="F105" s="85">
        <f aca="true" t="shared" si="22" ref="F105:F111">D105+E105</f>
        <v>0</v>
      </c>
      <c r="G105" s="81"/>
      <c r="H105" s="84"/>
      <c r="I105" s="85">
        <f aca="true" t="shared" si="23" ref="I105:I117">G105+H105</f>
        <v>0</v>
      </c>
    </row>
    <row r="106" spans="1:9" ht="12.75" customHeight="1">
      <c r="A106" s="641"/>
      <c r="B106" s="214"/>
      <c r="C106" s="259"/>
      <c r="D106" s="81"/>
      <c r="E106" s="84"/>
      <c r="F106" s="85">
        <f t="shared" si="22"/>
        <v>0</v>
      </c>
      <c r="G106" s="85"/>
      <c r="H106" s="85"/>
      <c r="I106" s="85">
        <f t="shared" si="23"/>
        <v>0</v>
      </c>
    </row>
    <row r="107" spans="1:9" ht="12.75" customHeight="1">
      <c r="A107" s="641"/>
      <c r="B107" s="215"/>
      <c r="C107" s="259"/>
      <c r="D107" s="79"/>
      <c r="E107" s="80"/>
      <c r="F107" s="85">
        <f t="shared" si="22"/>
        <v>0</v>
      </c>
      <c r="G107" s="79"/>
      <c r="H107" s="80"/>
      <c r="I107" s="85">
        <f t="shared" si="23"/>
        <v>0</v>
      </c>
    </row>
    <row r="108" spans="1:9" ht="12.75" customHeight="1">
      <c r="A108" s="641"/>
      <c r="B108" s="214"/>
      <c r="C108" s="259"/>
      <c r="D108" s="81"/>
      <c r="E108" s="84"/>
      <c r="F108" s="85">
        <f t="shared" si="22"/>
        <v>0</v>
      </c>
      <c r="G108" s="81"/>
      <c r="H108" s="84"/>
      <c r="I108" s="85">
        <f t="shared" si="23"/>
        <v>0</v>
      </c>
    </row>
    <row r="109" spans="1:9" ht="12.75" customHeight="1">
      <c r="A109" s="641"/>
      <c r="B109" s="216"/>
      <c r="C109" s="259"/>
      <c r="D109" s="79"/>
      <c r="E109" s="80"/>
      <c r="F109" s="85">
        <f t="shared" si="22"/>
        <v>0</v>
      </c>
      <c r="G109" s="79"/>
      <c r="H109" s="80"/>
      <c r="I109" s="85">
        <f t="shared" si="23"/>
        <v>0</v>
      </c>
    </row>
    <row r="110" spans="1:9" ht="12.75" customHeight="1">
      <c r="A110" s="641"/>
      <c r="B110" s="216"/>
      <c r="C110" s="259"/>
      <c r="D110" s="82"/>
      <c r="E110" s="83"/>
      <c r="F110" s="85">
        <f t="shared" si="22"/>
        <v>0</v>
      </c>
      <c r="G110" s="82"/>
      <c r="H110" s="83"/>
      <c r="I110" s="85">
        <f t="shared" si="23"/>
        <v>0</v>
      </c>
    </row>
    <row r="111" spans="1:9" ht="12.75" customHeight="1">
      <c r="A111" s="641"/>
      <c r="B111" s="216"/>
      <c r="C111" s="259"/>
      <c r="D111" s="82"/>
      <c r="E111" s="82"/>
      <c r="F111" s="85">
        <f t="shared" si="22"/>
        <v>0</v>
      </c>
      <c r="G111" s="82"/>
      <c r="H111" s="82"/>
      <c r="I111" s="85">
        <f t="shared" si="23"/>
        <v>0</v>
      </c>
    </row>
    <row r="112" spans="1:9" ht="12.75" customHeight="1">
      <c r="A112" s="642"/>
      <c r="B112" s="70" t="s">
        <v>4</v>
      </c>
      <c r="C112" s="200"/>
      <c r="D112" s="154">
        <f>SUM(D105:D111)</f>
        <v>0</v>
      </c>
      <c r="E112" s="154">
        <f>SUM(E105:E111)</f>
        <v>0</v>
      </c>
      <c r="F112" s="94">
        <f aca="true" t="shared" si="24" ref="F112:F117">D112+E112</f>
        <v>0</v>
      </c>
      <c r="G112" s="154">
        <f>SUM(G105:G111)</f>
        <v>0</v>
      </c>
      <c r="H112" s="154">
        <f>SUM(H105:H111)</f>
        <v>0</v>
      </c>
      <c r="I112" s="93">
        <f t="shared" si="23"/>
        <v>0</v>
      </c>
    </row>
    <row r="113" spans="1:9" ht="12.75" customHeight="1">
      <c r="A113" s="636" t="s">
        <v>305</v>
      </c>
      <c r="B113" s="160" t="s">
        <v>242</v>
      </c>
      <c r="C113" s="318"/>
      <c r="D113" s="89"/>
      <c r="E113" s="89"/>
      <c r="F113" s="85">
        <f t="shared" si="24"/>
        <v>0</v>
      </c>
      <c r="G113" s="89"/>
      <c r="H113" s="89"/>
      <c r="I113" s="85">
        <f t="shared" si="23"/>
        <v>0</v>
      </c>
    </row>
    <row r="114" spans="1:9" ht="12.75" customHeight="1">
      <c r="A114" s="637"/>
      <c r="B114" s="160" t="s">
        <v>242</v>
      </c>
      <c r="C114" s="316"/>
      <c r="D114" s="89"/>
      <c r="E114" s="89"/>
      <c r="F114" s="85">
        <f t="shared" si="24"/>
        <v>0</v>
      </c>
      <c r="G114" s="89"/>
      <c r="H114" s="89"/>
      <c r="I114" s="85">
        <f t="shared" si="23"/>
        <v>0</v>
      </c>
    </row>
    <row r="115" spans="1:9" ht="12.75" customHeight="1">
      <c r="A115" s="637"/>
      <c r="B115" s="159" t="s">
        <v>309</v>
      </c>
      <c r="C115" s="318"/>
      <c r="D115" s="89"/>
      <c r="E115" s="89"/>
      <c r="F115" s="85">
        <f t="shared" si="24"/>
        <v>0</v>
      </c>
      <c r="G115" s="89"/>
      <c r="H115" s="89"/>
      <c r="I115" s="85">
        <f t="shared" si="23"/>
        <v>0</v>
      </c>
    </row>
    <row r="116" spans="1:9" ht="12.75" customHeight="1">
      <c r="A116" s="638"/>
      <c r="B116" s="159" t="s">
        <v>309</v>
      </c>
      <c r="C116" s="316"/>
      <c r="D116" s="89"/>
      <c r="E116" s="89"/>
      <c r="F116" s="85">
        <f t="shared" si="24"/>
        <v>0</v>
      </c>
      <c r="G116" s="89"/>
      <c r="H116" s="89"/>
      <c r="I116" s="85">
        <f t="shared" si="23"/>
        <v>0</v>
      </c>
    </row>
    <row r="117" spans="1:9" ht="12.75" customHeight="1">
      <c r="A117" s="639" t="s">
        <v>132</v>
      </c>
      <c r="B117" s="580"/>
      <c r="C117" s="201"/>
      <c r="D117" s="97">
        <f>SUM(D112:D116)</f>
        <v>0</v>
      </c>
      <c r="E117" s="97">
        <f>SUM(E112:E116)</f>
        <v>0</v>
      </c>
      <c r="F117" s="157">
        <f t="shared" si="24"/>
        <v>0</v>
      </c>
      <c r="G117" s="97">
        <f>SUM(G112:G116)</f>
        <v>0</v>
      </c>
      <c r="H117" s="97">
        <f>SUM(H112:H116)</f>
        <v>0</v>
      </c>
      <c r="I117" s="60">
        <f t="shared" si="23"/>
        <v>0</v>
      </c>
    </row>
    <row r="118" spans="1:9" ht="12.75" customHeight="1">
      <c r="A118" s="634" t="s">
        <v>364</v>
      </c>
      <c r="B118" s="215"/>
      <c r="C118" s="254"/>
      <c r="D118" s="156">
        <v>0</v>
      </c>
      <c r="E118" s="156">
        <v>0</v>
      </c>
      <c r="F118" s="156">
        <f aca="true" t="shared" si="25" ref="F118:F126">D118+E118</f>
        <v>0</v>
      </c>
      <c r="G118" s="156">
        <v>0</v>
      </c>
      <c r="H118" s="156">
        <v>0</v>
      </c>
      <c r="I118" s="156">
        <f aca="true" t="shared" si="26" ref="I118:I126">G118+H118</f>
        <v>0</v>
      </c>
    </row>
    <row r="119" spans="1:9" ht="12.75" customHeight="1">
      <c r="A119" s="635"/>
      <c r="B119" s="70" t="s">
        <v>4</v>
      </c>
      <c r="C119" s="202"/>
      <c r="D119" s="155">
        <f>SUM(D118:D118)</f>
        <v>0</v>
      </c>
      <c r="E119" s="155">
        <f>SUM(E118:E118)</f>
        <v>0</v>
      </c>
      <c r="F119" s="94">
        <f t="shared" si="25"/>
        <v>0</v>
      </c>
      <c r="G119" s="155">
        <f>SUM(G118:G118)</f>
        <v>0</v>
      </c>
      <c r="H119" s="155">
        <f>SUM(H118:H118)</f>
        <v>0</v>
      </c>
      <c r="I119" s="93">
        <f t="shared" si="26"/>
        <v>0</v>
      </c>
    </row>
    <row r="120" spans="1:9" ht="12.75" customHeight="1">
      <c r="A120" s="643" t="s">
        <v>305</v>
      </c>
      <c r="B120" s="158" t="s">
        <v>242</v>
      </c>
      <c r="C120" s="254"/>
      <c r="D120" s="98"/>
      <c r="E120" s="98"/>
      <c r="F120" s="43">
        <f t="shared" si="25"/>
        <v>0</v>
      </c>
      <c r="G120" s="98"/>
      <c r="H120" s="98"/>
      <c r="I120" s="43">
        <f t="shared" si="26"/>
        <v>0</v>
      </c>
    </row>
    <row r="121" spans="1:9" ht="12.75" customHeight="1">
      <c r="A121" s="644"/>
      <c r="B121" s="161" t="s">
        <v>242</v>
      </c>
      <c r="C121" s="254"/>
      <c r="D121" s="98"/>
      <c r="E121" s="98"/>
      <c r="F121" s="43">
        <f t="shared" si="25"/>
        <v>0</v>
      </c>
      <c r="G121" s="98"/>
      <c r="H121" s="98"/>
      <c r="I121" s="43">
        <f t="shared" si="26"/>
        <v>0</v>
      </c>
    </row>
    <row r="122" spans="1:9" ht="12.75" customHeight="1">
      <c r="A122" s="644"/>
      <c r="B122" s="161" t="s">
        <v>242</v>
      </c>
      <c r="C122" s="254"/>
      <c r="D122" s="98"/>
      <c r="E122" s="98"/>
      <c r="F122" s="43">
        <f t="shared" si="25"/>
        <v>0</v>
      </c>
      <c r="G122" s="98"/>
      <c r="H122" s="98"/>
      <c r="I122" s="43">
        <f t="shared" si="26"/>
        <v>0</v>
      </c>
    </row>
    <row r="123" spans="1:9" ht="12.75" customHeight="1">
      <c r="A123" s="644"/>
      <c r="B123" s="161" t="s">
        <v>309</v>
      </c>
      <c r="C123" s="254"/>
      <c r="D123" s="98"/>
      <c r="E123" s="98"/>
      <c r="F123" s="43">
        <f t="shared" si="25"/>
        <v>0</v>
      </c>
      <c r="G123" s="98"/>
      <c r="H123" s="98"/>
      <c r="I123" s="43">
        <f t="shared" si="26"/>
        <v>0</v>
      </c>
    </row>
    <row r="124" spans="1:9" ht="12.75" customHeight="1">
      <c r="A124" s="644"/>
      <c r="B124" s="161" t="s">
        <v>309</v>
      </c>
      <c r="C124" s="254"/>
      <c r="D124" s="98"/>
      <c r="E124" s="98"/>
      <c r="F124" s="43">
        <f t="shared" si="25"/>
        <v>0</v>
      </c>
      <c r="G124" s="98"/>
      <c r="H124" s="98"/>
      <c r="I124" s="43">
        <f t="shared" si="26"/>
        <v>0</v>
      </c>
    </row>
    <row r="125" spans="1:9" ht="12.75" customHeight="1">
      <c r="A125" s="645"/>
      <c r="B125" s="161" t="s">
        <v>309</v>
      </c>
      <c r="C125" s="254"/>
      <c r="D125" s="98"/>
      <c r="E125" s="98"/>
      <c r="F125" s="43">
        <f t="shared" si="25"/>
        <v>0</v>
      </c>
      <c r="G125" s="98"/>
      <c r="H125" s="98"/>
      <c r="I125" s="43">
        <f t="shared" si="26"/>
        <v>0</v>
      </c>
    </row>
    <row r="126" spans="1:9" ht="12.75" customHeight="1">
      <c r="A126" s="647" t="s">
        <v>132</v>
      </c>
      <c r="B126" s="577"/>
      <c r="C126" s="197"/>
      <c r="D126" s="60">
        <f>SUM(D119:D125)</f>
        <v>0</v>
      </c>
      <c r="E126" s="60">
        <f>SUM(E119:E125)</f>
        <v>0</v>
      </c>
      <c r="F126" s="183">
        <f t="shared" si="25"/>
        <v>0</v>
      </c>
      <c r="G126" s="60">
        <f>SUM(G119:G125)</f>
        <v>0</v>
      </c>
      <c r="H126" s="60">
        <f>SUM(H119:H125)</f>
        <v>0</v>
      </c>
      <c r="I126" s="60">
        <f t="shared" si="26"/>
        <v>0</v>
      </c>
    </row>
    <row r="127" spans="1:9" ht="12.75" customHeight="1">
      <c r="A127" s="222"/>
      <c r="B127" s="222"/>
      <c r="C127" s="223"/>
      <c r="D127" s="224"/>
      <c r="E127" s="224"/>
      <c r="F127" s="225"/>
      <c r="G127" s="224"/>
      <c r="H127" s="224"/>
      <c r="I127" s="224"/>
    </row>
    <row r="128" spans="1:9" ht="12.75" customHeight="1">
      <c r="A128" s="222"/>
      <c r="B128" s="222"/>
      <c r="C128" s="223"/>
      <c r="D128" s="224"/>
      <c r="E128" s="224"/>
      <c r="F128" s="225"/>
      <c r="G128" s="224"/>
      <c r="H128" s="224"/>
      <c r="I128" s="224"/>
    </row>
    <row r="129" spans="1:9" s="63" customFormat="1" ht="12.75" customHeight="1">
      <c r="A129" s="554" t="s">
        <v>22</v>
      </c>
      <c r="B129" s="554"/>
      <c r="C129" s="554"/>
      <c r="D129" s="554"/>
      <c r="E129"/>
      <c r="F129"/>
      <c r="G129"/>
      <c r="H129"/>
      <c r="I129"/>
    </row>
    <row r="130" spans="1:9" s="63" customFormat="1" ht="12.75" customHeight="1">
      <c r="A130" s="648" t="s">
        <v>71</v>
      </c>
      <c r="B130" s="648"/>
      <c r="C130" s="648"/>
      <c r="D130" s="648"/>
      <c r="E130" s="25"/>
      <c r="F130" s="25"/>
      <c r="G130" s="25"/>
      <c r="H130" s="24"/>
      <c r="I130" s="24"/>
    </row>
    <row r="131" spans="1:9" s="63" customFormat="1" ht="12.75" customHeight="1">
      <c r="A131" s="36"/>
      <c r="B131" s="36"/>
      <c r="C131" s="204"/>
      <c r="D131" s="36"/>
      <c r="E131" s="25"/>
      <c r="F131" s="25"/>
      <c r="G131" s="25"/>
      <c r="H131" s="24"/>
      <c r="I131" s="24"/>
    </row>
    <row r="132" spans="1:9" ht="12.75" customHeight="1">
      <c r="A132" s="36"/>
      <c r="B132" s="36"/>
      <c r="C132" s="204"/>
      <c r="D132" s="36"/>
      <c r="E132" s="25"/>
      <c r="F132" s="25"/>
      <c r="G132" s="25"/>
      <c r="H132" s="24"/>
      <c r="I132" s="24"/>
    </row>
    <row r="133" spans="1:9" ht="12.75" customHeight="1">
      <c r="A133" s="646" t="s">
        <v>240</v>
      </c>
      <c r="B133" s="646"/>
      <c r="C133" s="646"/>
      <c r="D133" s="646"/>
      <c r="E133" s="646"/>
      <c r="F133" s="646"/>
      <c r="G133" s="646"/>
      <c r="H133" s="646"/>
      <c r="I133" s="646"/>
    </row>
    <row r="134" spans="1:9" ht="12.75" customHeight="1">
      <c r="A134" s="646" t="s">
        <v>473</v>
      </c>
      <c r="B134" s="646"/>
      <c r="C134" s="646"/>
      <c r="D134" s="646"/>
      <c r="E134" s="646"/>
      <c r="F134" s="646"/>
      <c r="G134" s="646"/>
      <c r="H134" s="646"/>
      <c r="I134" s="646"/>
    </row>
    <row r="135" spans="1:9" ht="12.75" customHeight="1">
      <c r="A135" s="35"/>
      <c r="B135" s="35"/>
      <c r="C135" s="192"/>
      <c r="D135" s="35"/>
      <c r="E135" s="35"/>
      <c r="F135" s="35"/>
      <c r="G135" s="35"/>
      <c r="H135" s="35"/>
      <c r="I135" s="35"/>
    </row>
    <row r="136" spans="1:9" ht="12.75" customHeight="1">
      <c r="A136" s="35"/>
      <c r="B136" s="35"/>
      <c r="C136" s="192"/>
      <c r="D136" s="35"/>
      <c r="E136" s="35"/>
      <c r="F136" s="35"/>
      <c r="G136" s="35"/>
      <c r="H136" s="533" t="s">
        <v>250</v>
      </c>
      <c r="I136" s="533"/>
    </row>
    <row r="137" spans="1:9" ht="12.75" customHeight="1">
      <c r="A137" s="555" t="s">
        <v>304</v>
      </c>
      <c r="B137" s="555" t="s">
        <v>241</v>
      </c>
      <c r="C137" s="243" t="s">
        <v>163</v>
      </c>
      <c r="D137" s="575" t="s">
        <v>247</v>
      </c>
      <c r="E137" s="576"/>
      <c r="F137" s="577"/>
      <c r="G137" s="575" t="s">
        <v>246</v>
      </c>
      <c r="H137" s="576"/>
      <c r="I137" s="577"/>
    </row>
    <row r="138" spans="1:9" ht="12.75" customHeight="1">
      <c r="A138" s="557"/>
      <c r="B138" s="557"/>
      <c r="C138" s="244" t="s">
        <v>378</v>
      </c>
      <c r="D138" s="239" t="s">
        <v>2</v>
      </c>
      <c r="E138" s="239" t="s">
        <v>3</v>
      </c>
      <c r="F138" s="239" t="s">
        <v>4</v>
      </c>
      <c r="G138" s="239" t="s">
        <v>2</v>
      </c>
      <c r="H138" s="239" t="s">
        <v>3</v>
      </c>
      <c r="I138" s="239" t="s">
        <v>4</v>
      </c>
    </row>
    <row r="139" spans="1:9" ht="12.75" customHeight="1">
      <c r="A139" s="589" t="s">
        <v>31</v>
      </c>
      <c r="B139" s="380">
        <v>17</v>
      </c>
      <c r="C139" s="381" t="s">
        <v>337</v>
      </c>
      <c r="D139" s="382">
        <v>0</v>
      </c>
      <c r="E139" s="383">
        <v>545</v>
      </c>
      <c r="F139" s="384">
        <v>545</v>
      </c>
      <c r="G139" s="382">
        <v>0</v>
      </c>
      <c r="H139" s="383">
        <v>447</v>
      </c>
      <c r="I139" s="384">
        <v>447</v>
      </c>
    </row>
    <row r="140" spans="1:9" ht="12.75" customHeight="1">
      <c r="A140" s="590"/>
      <c r="B140" s="380">
        <v>18</v>
      </c>
      <c r="C140" s="381" t="s">
        <v>337</v>
      </c>
      <c r="D140" s="382">
        <v>0</v>
      </c>
      <c r="E140" s="383">
        <v>3759</v>
      </c>
      <c r="F140" s="354">
        <v>3759</v>
      </c>
      <c r="G140" s="382">
        <v>0</v>
      </c>
      <c r="H140" s="383">
        <v>3086.8908</v>
      </c>
      <c r="I140" s="354">
        <v>3086.8908</v>
      </c>
    </row>
    <row r="141" spans="1:9" ht="12.75" customHeight="1">
      <c r="A141" s="590"/>
      <c r="B141" s="380">
        <v>21</v>
      </c>
      <c r="C141" s="381" t="s">
        <v>336</v>
      </c>
      <c r="D141" s="382">
        <v>0</v>
      </c>
      <c r="E141" s="383">
        <v>1489</v>
      </c>
      <c r="F141" s="354">
        <v>1489</v>
      </c>
      <c r="G141" s="382">
        <v>0</v>
      </c>
      <c r="H141" s="383">
        <v>1222.7668</v>
      </c>
      <c r="I141" s="354">
        <v>1222.7668</v>
      </c>
    </row>
    <row r="142" spans="1:9" ht="12.75" customHeight="1">
      <c r="A142" s="590"/>
      <c r="B142" s="380">
        <v>22</v>
      </c>
      <c r="C142" s="381" t="s">
        <v>336</v>
      </c>
      <c r="D142" s="382">
        <v>0</v>
      </c>
      <c r="E142" s="383">
        <v>1789</v>
      </c>
      <c r="F142" s="354">
        <v>1789</v>
      </c>
      <c r="G142" s="382">
        <v>0</v>
      </c>
      <c r="H142" s="383">
        <v>1469.1268</v>
      </c>
      <c r="I142" s="354">
        <v>1469.1268</v>
      </c>
    </row>
    <row r="143" spans="1:9" ht="12.75" customHeight="1">
      <c r="A143" s="590"/>
      <c r="B143" s="380">
        <v>28</v>
      </c>
      <c r="C143" s="381" t="s">
        <v>336</v>
      </c>
      <c r="D143" s="382">
        <v>0</v>
      </c>
      <c r="E143" s="383">
        <v>2508</v>
      </c>
      <c r="F143" s="354">
        <v>2508</v>
      </c>
      <c r="G143" s="382">
        <v>0</v>
      </c>
      <c r="H143" s="383">
        <v>2059.5696000000003</v>
      </c>
      <c r="I143" s="354">
        <v>2059.5696000000003</v>
      </c>
    </row>
    <row r="144" spans="1:9" ht="12.75" customHeight="1">
      <c r="A144" s="590"/>
      <c r="B144" s="380">
        <v>29</v>
      </c>
      <c r="C144" s="381" t="s">
        <v>336</v>
      </c>
      <c r="D144" s="382">
        <v>28</v>
      </c>
      <c r="E144" s="383">
        <v>3748</v>
      </c>
      <c r="F144" s="354">
        <v>3776</v>
      </c>
      <c r="G144" s="382">
        <v>22.9936</v>
      </c>
      <c r="H144" s="383">
        <v>3077.8576000000003</v>
      </c>
      <c r="I144" s="354">
        <v>3100.8512</v>
      </c>
    </row>
    <row r="145" spans="1:9" ht="12.75" customHeight="1">
      <c r="A145" s="590"/>
      <c r="B145" s="380">
        <v>30</v>
      </c>
      <c r="C145" s="381" t="s">
        <v>336</v>
      </c>
      <c r="D145" s="382">
        <v>9</v>
      </c>
      <c r="E145" s="383">
        <v>2536</v>
      </c>
      <c r="F145" s="354">
        <v>2545</v>
      </c>
      <c r="G145" s="382">
        <v>7.5</v>
      </c>
      <c r="H145" s="383">
        <v>2082.5632</v>
      </c>
      <c r="I145" s="354">
        <v>2090.0632</v>
      </c>
    </row>
    <row r="146" spans="1:9" ht="12.75" customHeight="1">
      <c r="A146" s="590"/>
      <c r="B146" s="380">
        <v>51</v>
      </c>
      <c r="C146" s="381" t="s">
        <v>336</v>
      </c>
      <c r="D146" s="385">
        <v>0</v>
      </c>
      <c r="E146" s="354">
        <v>1201</v>
      </c>
      <c r="F146" s="354">
        <v>1201</v>
      </c>
      <c r="G146" s="385">
        <v>0</v>
      </c>
      <c r="H146" s="354">
        <v>986.2612</v>
      </c>
      <c r="I146" s="354">
        <v>986.2612</v>
      </c>
    </row>
    <row r="147" spans="1:9" ht="12.75" customHeight="1">
      <c r="A147" s="590"/>
      <c r="B147" s="380">
        <v>56</v>
      </c>
      <c r="C147" s="381" t="s">
        <v>336</v>
      </c>
      <c r="D147" s="385">
        <v>100</v>
      </c>
      <c r="E147" s="354">
        <v>2744</v>
      </c>
      <c r="F147" s="354">
        <v>2844</v>
      </c>
      <c r="G147" s="385">
        <v>82.5</v>
      </c>
      <c r="H147" s="354">
        <v>2253.3728</v>
      </c>
      <c r="I147" s="354">
        <v>2335.8728</v>
      </c>
    </row>
    <row r="148" spans="1:9" ht="12.75" customHeight="1">
      <c r="A148" s="591"/>
      <c r="B148" s="491" t="s">
        <v>4</v>
      </c>
      <c r="C148" s="499"/>
      <c r="D148" s="344">
        <f>SUM(D139:D147)</f>
        <v>137</v>
      </c>
      <c r="E148" s="344">
        <f>SUM(E139:E147)</f>
        <v>20319</v>
      </c>
      <c r="F148" s="344">
        <f aca="true" t="shared" si="27" ref="F148:F163">D148+E148</f>
        <v>20456</v>
      </c>
      <c r="G148" s="344">
        <f>SUM(G139:G147)</f>
        <v>112.9936</v>
      </c>
      <c r="H148" s="344">
        <f>SUM(H139:H147)</f>
        <v>16685.408800000005</v>
      </c>
      <c r="I148" s="344">
        <f aca="true" t="shared" si="28" ref="I148:I155">G148+H148</f>
        <v>16798.402400000006</v>
      </c>
    </row>
    <row r="149" spans="1:9" ht="12.75" customHeight="1">
      <c r="A149" s="211" t="s">
        <v>310</v>
      </c>
      <c r="B149" s="219" t="s">
        <v>309</v>
      </c>
      <c r="C149" s="386" t="s">
        <v>336</v>
      </c>
      <c r="D149" s="387">
        <v>100</v>
      </c>
      <c r="E149" s="387">
        <v>300</v>
      </c>
      <c r="F149" s="304">
        <f t="shared" si="27"/>
        <v>400</v>
      </c>
      <c r="G149" s="387">
        <v>82</v>
      </c>
      <c r="H149" s="388">
        <v>246</v>
      </c>
      <c r="I149" s="389">
        <f t="shared" si="28"/>
        <v>328</v>
      </c>
    </row>
    <row r="150" spans="1:9" ht="12.75" customHeight="1">
      <c r="A150" s="575" t="s">
        <v>132</v>
      </c>
      <c r="B150" s="577"/>
      <c r="C150" s="197"/>
      <c r="D150" s="61">
        <f>SUM(D148:D149)</f>
        <v>237</v>
      </c>
      <c r="E150" s="61">
        <f>SUM(E148:E149)</f>
        <v>20619</v>
      </c>
      <c r="F150" s="61">
        <f t="shared" si="27"/>
        <v>20856</v>
      </c>
      <c r="G150" s="61">
        <f>SUM(G148:G149)</f>
        <v>194.99360000000001</v>
      </c>
      <c r="H150" s="61">
        <f>SUM(H148:H149)</f>
        <v>16931.408800000005</v>
      </c>
      <c r="I150" s="61">
        <f t="shared" si="28"/>
        <v>17126.402400000006</v>
      </c>
    </row>
    <row r="151" spans="1:9" ht="12.75" customHeight="1">
      <c r="A151" s="590" t="s">
        <v>251</v>
      </c>
      <c r="B151" s="215"/>
      <c r="C151" s="386"/>
      <c r="D151" s="390">
        <v>0</v>
      </c>
      <c r="E151" s="391">
        <v>0</v>
      </c>
      <c r="F151" s="392">
        <f t="shared" si="27"/>
        <v>0</v>
      </c>
      <c r="G151" s="390">
        <v>0</v>
      </c>
      <c r="H151" s="391">
        <v>0</v>
      </c>
      <c r="I151" s="392">
        <f t="shared" si="28"/>
        <v>0</v>
      </c>
    </row>
    <row r="152" spans="1:9" ht="12.75">
      <c r="A152" s="590"/>
      <c r="B152" s="214"/>
      <c r="C152" s="386"/>
      <c r="D152" s="393">
        <v>0</v>
      </c>
      <c r="E152" s="394">
        <v>0</v>
      </c>
      <c r="F152" s="392">
        <f t="shared" si="27"/>
        <v>0</v>
      </c>
      <c r="G152" s="393">
        <v>0</v>
      </c>
      <c r="H152" s="394">
        <v>0</v>
      </c>
      <c r="I152" s="392">
        <f t="shared" si="28"/>
        <v>0</v>
      </c>
    </row>
    <row r="153" spans="1:9" ht="12.75">
      <c r="A153" s="591"/>
      <c r="B153" s="491" t="s">
        <v>4</v>
      </c>
      <c r="C153" s="496"/>
      <c r="D153" s="497">
        <f>SUM(D151:D152)</f>
        <v>0</v>
      </c>
      <c r="E153" s="497">
        <f>SUM(E151:E152)</f>
        <v>0</v>
      </c>
      <c r="F153" s="498">
        <f t="shared" si="27"/>
        <v>0</v>
      </c>
      <c r="G153" s="497">
        <f>SUM(G151:G152)</f>
        <v>0</v>
      </c>
      <c r="H153" s="497">
        <f>SUM(H151:H152)</f>
        <v>0</v>
      </c>
      <c r="I153" s="498">
        <f t="shared" si="28"/>
        <v>0</v>
      </c>
    </row>
    <row r="154" spans="1:9" ht="12.75">
      <c r="A154" s="163" t="s">
        <v>310</v>
      </c>
      <c r="B154" s="162" t="s">
        <v>309</v>
      </c>
      <c r="C154" s="395" t="s">
        <v>336</v>
      </c>
      <c r="D154" s="387">
        <v>90</v>
      </c>
      <c r="E154" s="387">
        <v>300</v>
      </c>
      <c r="F154" s="304">
        <v>390</v>
      </c>
      <c r="G154" s="387">
        <v>74</v>
      </c>
      <c r="H154" s="387">
        <v>246</v>
      </c>
      <c r="I154" s="389">
        <f t="shared" si="28"/>
        <v>320</v>
      </c>
    </row>
    <row r="155" spans="1:9" ht="12.75">
      <c r="A155" s="575" t="s">
        <v>132</v>
      </c>
      <c r="B155" s="577"/>
      <c r="C155" s="197"/>
      <c r="D155" s="61">
        <f>SUM(D153:D154)</f>
        <v>90</v>
      </c>
      <c r="E155" s="61">
        <f>SUM(E153:E154)</f>
        <v>300</v>
      </c>
      <c r="F155" s="61">
        <f t="shared" si="27"/>
        <v>390</v>
      </c>
      <c r="G155" s="61">
        <f>SUM(G153:G154)</f>
        <v>74</v>
      </c>
      <c r="H155" s="61">
        <f>SUM(H153:H154)</f>
        <v>246</v>
      </c>
      <c r="I155" s="61">
        <f t="shared" si="28"/>
        <v>320</v>
      </c>
    </row>
    <row r="156" spans="1:9" ht="12.75">
      <c r="A156" s="640" t="s">
        <v>397</v>
      </c>
      <c r="B156" s="409">
        <v>163</v>
      </c>
      <c r="C156" s="386" t="s">
        <v>337</v>
      </c>
      <c r="D156" s="390">
        <v>0</v>
      </c>
      <c r="E156" s="390">
        <v>5229</v>
      </c>
      <c r="F156" s="392">
        <f t="shared" si="27"/>
        <v>5229</v>
      </c>
      <c r="G156" s="390">
        <v>0</v>
      </c>
      <c r="H156" s="391">
        <v>4294</v>
      </c>
      <c r="I156" s="392">
        <f aca="true" t="shared" si="29" ref="I156:I164">G156+H156</f>
        <v>4294</v>
      </c>
    </row>
    <row r="157" spans="1:9" ht="12.75">
      <c r="A157" s="641"/>
      <c r="B157" s="410">
        <v>170</v>
      </c>
      <c r="C157" s="386" t="s">
        <v>337</v>
      </c>
      <c r="D157" s="390">
        <v>0</v>
      </c>
      <c r="E157" s="390">
        <v>4668</v>
      </c>
      <c r="F157" s="392">
        <f t="shared" si="27"/>
        <v>4668</v>
      </c>
      <c r="G157" s="390">
        <v>0</v>
      </c>
      <c r="H157" s="391">
        <v>3833</v>
      </c>
      <c r="I157" s="392">
        <f t="shared" si="29"/>
        <v>3833</v>
      </c>
    </row>
    <row r="158" spans="1:9" ht="12.75">
      <c r="A158" s="641"/>
      <c r="B158" s="409">
        <v>171</v>
      </c>
      <c r="C158" s="386" t="s">
        <v>337</v>
      </c>
      <c r="D158" s="393">
        <v>0</v>
      </c>
      <c r="E158" s="393">
        <v>1983</v>
      </c>
      <c r="F158" s="392">
        <f t="shared" si="27"/>
        <v>1983</v>
      </c>
      <c r="G158" s="393">
        <v>0</v>
      </c>
      <c r="H158" s="394">
        <v>1628</v>
      </c>
      <c r="I158" s="392">
        <v>0</v>
      </c>
    </row>
    <row r="159" spans="1:9" ht="12.75">
      <c r="A159" s="641"/>
      <c r="B159" s="411">
        <v>174</v>
      </c>
      <c r="C159" s="386" t="s">
        <v>337</v>
      </c>
      <c r="D159" s="396">
        <v>0</v>
      </c>
      <c r="E159" s="397">
        <v>2912</v>
      </c>
      <c r="F159" s="392">
        <f t="shared" si="27"/>
        <v>2912</v>
      </c>
      <c r="G159" s="396">
        <v>0</v>
      </c>
      <c r="H159" s="394">
        <v>2391</v>
      </c>
      <c r="I159" s="392">
        <f t="shared" si="29"/>
        <v>2391</v>
      </c>
    </row>
    <row r="160" spans="1:9" ht="12.75">
      <c r="A160" s="641"/>
      <c r="B160" s="216"/>
      <c r="C160" s="386"/>
      <c r="D160" s="396">
        <v>0</v>
      </c>
      <c r="E160" s="397">
        <v>0</v>
      </c>
      <c r="F160" s="392">
        <f t="shared" si="27"/>
        <v>0</v>
      </c>
      <c r="G160" s="396">
        <v>0</v>
      </c>
      <c r="H160" s="394">
        <v>0</v>
      </c>
      <c r="I160" s="392">
        <f t="shared" si="29"/>
        <v>0</v>
      </c>
    </row>
    <row r="161" spans="1:9" ht="12.75">
      <c r="A161" s="642"/>
      <c r="B161" s="491" t="s">
        <v>4</v>
      </c>
      <c r="C161" s="496"/>
      <c r="D161" s="497">
        <f>SUM(D156:D160)</f>
        <v>0</v>
      </c>
      <c r="E161" s="497">
        <f>SUM(E156:E160)</f>
        <v>14792</v>
      </c>
      <c r="F161" s="498">
        <f t="shared" si="27"/>
        <v>14792</v>
      </c>
      <c r="G161" s="497">
        <f>SUM(G156:G160)</f>
        <v>0</v>
      </c>
      <c r="H161" s="497">
        <f>SUM(H156:H160)</f>
        <v>12146</v>
      </c>
      <c r="I161" s="498">
        <f t="shared" si="29"/>
        <v>12146</v>
      </c>
    </row>
    <row r="162" spans="1:9" ht="12.75">
      <c r="A162" s="345"/>
      <c r="B162" s="348" t="s">
        <v>242</v>
      </c>
      <c r="C162" s="398" t="s">
        <v>337</v>
      </c>
      <c r="D162" s="399">
        <v>140</v>
      </c>
      <c r="E162" s="399">
        <v>286</v>
      </c>
      <c r="F162" s="400">
        <v>426</v>
      </c>
      <c r="G162" s="399">
        <v>115</v>
      </c>
      <c r="H162" s="399">
        <v>235</v>
      </c>
      <c r="I162" s="401">
        <v>350</v>
      </c>
    </row>
    <row r="163" spans="1:9" ht="12.75">
      <c r="A163" s="211" t="s">
        <v>310</v>
      </c>
      <c r="B163" s="162" t="s">
        <v>309</v>
      </c>
      <c r="C163" s="395" t="s">
        <v>337</v>
      </c>
      <c r="D163" s="387">
        <v>0</v>
      </c>
      <c r="E163" s="387">
        <v>4847</v>
      </c>
      <c r="F163" s="304">
        <f t="shared" si="27"/>
        <v>4847</v>
      </c>
      <c r="G163" s="387">
        <v>0</v>
      </c>
      <c r="H163" s="387">
        <v>3982</v>
      </c>
      <c r="I163" s="389">
        <f t="shared" si="29"/>
        <v>3982</v>
      </c>
    </row>
    <row r="164" spans="1:9" ht="12.75" customHeight="1">
      <c r="A164" s="575" t="s">
        <v>132</v>
      </c>
      <c r="B164" s="577"/>
      <c r="C164" s="197"/>
      <c r="D164" s="61">
        <f>SUM(D161:D163)</f>
        <v>140</v>
      </c>
      <c r="E164" s="61">
        <f>SUM(E161:E163)</f>
        <v>19925</v>
      </c>
      <c r="F164" s="61">
        <f aca="true" t="shared" si="30" ref="F164:F170">D164+E164</f>
        <v>20065</v>
      </c>
      <c r="G164" s="61">
        <f>SUM(G161:G163)</f>
        <v>115</v>
      </c>
      <c r="H164" s="61">
        <f>SUM(H161:H163)</f>
        <v>16363</v>
      </c>
      <c r="I164" s="61">
        <f t="shared" si="29"/>
        <v>16478</v>
      </c>
    </row>
    <row r="165" spans="1:9" ht="12.75">
      <c r="A165" s="38" t="s">
        <v>311</v>
      </c>
      <c r="B165" s="37" t="s">
        <v>242</v>
      </c>
      <c r="C165" s="402" t="s">
        <v>338</v>
      </c>
      <c r="D165" s="355">
        <v>57</v>
      </c>
      <c r="E165" s="355">
        <v>250</v>
      </c>
      <c r="F165" s="399">
        <f t="shared" si="30"/>
        <v>307</v>
      </c>
      <c r="G165" s="355">
        <v>47</v>
      </c>
      <c r="H165" s="355">
        <v>205</v>
      </c>
      <c r="I165" s="399">
        <f aca="true" t="shared" si="31" ref="I165:I170">G165+H165</f>
        <v>252</v>
      </c>
    </row>
    <row r="166" spans="1:9" ht="12.75">
      <c r="A166" s="163" t="s">
        <v>310</v>
      </c>
      <c r="B166" s="37" t="s">
        <v>309</v>
      </c>
      <c r="C166" s="402" t="s">
        <v>338</v>
      </c>
      <c r="D166" s="355">
        <v>0</v>
      </c>
      <c r="E166" s="355">
        <v>2557</v>
      </c>
      <c r="F166" s="399">
        <f t="shared" si="30"/>
        <v>2557</v>
      </c>
      <c r="G166" s="355">
        <v>0</v>
      </c>
      <c r="H166" s="355">
        <v>2100</v>
      </c>
      <c r="I166" s="399">
        <f t="shared" si="31"/>
        <v>2100</v>
      </c>
    </row>
    <row r="167" spans="1:9" ht="12.75">
      <c r="A167" s="575" t="s">
        <v>132</v>
      </c>
      <c r="B167" s="577"/>
      <c r="C167" s="197"/>
      <c r="D167" s="61">
        <f>SUM(D165:D166)</f>
        <v>57</v>
      </c>
      <c r="E167" s="61">
        <f>SUM(E165:E166)</f>
        <v>2807</v>
      </c>
      <c r="F167" s="61">
        <f t="shared" si="30"/>
        <v>2864</v>
      </c>
      <c r="G167" s="61">
        <f>SUM(G165:G166)</f>
        <v>47</v>
      </c>
      <c r="H167" s="61">
        <f>SUM(H165:H166)</f>
        <v>2305</v>
      </c>
      <c r="I167" s="61">
        <f t="shared" si="31"/>
        <v>2352</v>
      </c>
    </row>
    <row r="168" spans="1:9" ht="12.75">
      <c r="A168" s="649" t="s">
        <v>243</v>
      </c>
      <c r="B168" s="649"/>
      <c r="C168" s="403"/>
      <c r="D168" s="404">
        <f>D148+D153+D161</f>
        <v>137</v>
      </c>
      <c r="E168" s="404">
        <f>E148+E153+E161</f>
        <v>35111</v>
      </c>
      <c r="F168" s="400">
        <f t="shared" si="30"/>
        <v>35248</v>
      </c>
      <c r="G168" s="404">
        <f>G148+G153+G161</f>
        <v>112.9936</v>
      </c>
      <c r="H168" s="404">
        <f>H148+H153+H161</f>
        <v>28831.408800000005</v>
      </c>
      <c r="I168" s="400">
        <f t="shared" si="31"/>
        <v>28944.402400000006</v>
      </c>
    </row>
    <row r="169" spans="1:9" ht="12.75">
      <c r="A169" s="652" t="s">
        <v>244</v>
      </c>
      <c r="B169" s="652"/>
      <c r="C169" s="405"/>
      <c r="D169" s="406">
        <f>D149+D154+D162+D165+D166</f>
        <v>387</v>
      </c>
      <c r="E169" s="406">
        <f>E149+E154+E162+E163+E165+E166</f>
        <v>8540</v>
      </c>
      <c r="F169" s="399">
        <f t="shared" si="30"/>
        <v>8927</v>
      </c>
      <c r="G169" s="406">
        <f>G149+G154+G162+G163+G165+G166</f>
        <v>318</v>
      </c>
      <c r="H169" s="406">
        <f>H149+H154+H162+H163+H165+H166</f>
        <v>7014</v>
      </c>
      <c r="I169" s="399">
        <f t="shared" si="31"/>
        <v>7332</v>
      </c>
    </row>
    <row r="170" spans="1:9" ht="12.75">
      <c r="A170" s="650" t="s">
        <v>312</v>
      </c>
      <c r="B170" s="651"/>
      <c r="C170" s="407"/>
      <c r="D170" s="61">
        <f>SUM(D168:D169)</f>
        <v>524</v>
      </c>
      <c r="E170" s="408">
        <f>SUM(E168:E169)</f>
        <v>43651</v>
      </c>
      <c r="F170" s="61">
        <f t="shared" si="30"/>
        <v>44175</v>
      </c>
      <c r="G170" s="408">
        <f>SUM(G168:G169)</f>
        <v>430.9936</v>
      </c>
      <c r="H170" s="61">
        <f>SUM(H168:H169)</f>
        <v>35845.408800000005</v>
      </c>
      <c r="I170" s="61">
        <f t="shared" si="31"/>
        <v>36276.402400000006</v>
      </c>
    </row>
    <row r="193" spans="1:4" ht="12.75">
      <c r="A193" s="554" t="s">
        <v>22</v>
      </c>
      <c r="B193" s="554"/>
      <c r="C193" s="554"/>
      <c r="D193" s="554"/>
    </row>
    <row r="194" spans="1:9" ht="12.75">
      <c r="A194" s="648" t="s">
        <v>118</v>
      </c>
      <c r="B194" s="648"/>
      <c r="C194" s="648"/>
      <c r="D194" s="648"/>
      <c r="E194" s="25"/>
      <c r="F194" s="25"/>
      <c r="G194" s="25"/>
      <c r="H194" s="24"/>
      <c r="I194" s="24"/>
    </row>
    <row r="195" spans="1:9" ht="12.75">
      <c r="A195" s="36"/>
      <c r="B195" s="36"/>
      <c r="C195" s="204"/>
      <c r="D195" s="36"/>
      <c r="E195" s="25"/>
      <c r="F195" s="25"/>
      <c r="G195" s="25"/>
      <c r="H195" s="24"/>
      <c r="I195" s="24"/>
    </row>
    <row r="196" spans="1:9" ht="12.75">
      <c r="A196" s="36"/>
      <c r="B196" s="36"/>
      <c r="C196" s="204"/>
      <c r="D196" s="36"/>
      <c r="E196" s="25"/>
      <c r="F196" s="25"/>
      <c r="G196" s="25"/>
      <c r="H196" s="24"/>
      <c r="I196" s="24"/>
    </row>
    <row r="197" spans="1:9" ht="12.75">
      <c r="A197" s="646" t="s">
        <v>240</v>
      </c>
      <c r="B197" s="646"/>
      <c r="C197" s="646"/>
      <c r="D197" s="646"/>
      <c r="E197" s="646"/>
      <c r="F197" s="646"/>
      <c r="G197" s="646"/>
      <c r="H197" s="646"/>
      <c r="I197" s="646"/>
    </row>
    <row r="198" spans="1:9" ht="12.75">
      <c r="A198" s="646" t="s">
        <v>473</v>
      </c>
      <c r="B198" s="646"/>
      <c r="C198" s="646"/>
      <c r="D198" s="646"/>
      <c r="E198" s="646"/>
      <c r="F198" s="646"/>
      <c r="G198" s="646"/>
      <c r="H198" s="646"/>
      <c r="I198" s="646"/>
    </row>
    <row r="199" spans="1:9" ht="12.75">
      <c r="A199" s="35"/>
      <c r="B199" s="35"/>
      <c r="C199" s="192"/>
      <c r="D199" s="35"/>
      <c r="E199" s="35"/>
      <c r="F199" s="35"/>
      <c r="G199" s="35"/>
      <c r="H199" s="35"/>
      <c r="I199" s="35"/>
    </row>
    <row r="200" spans="1:9" ht="12.75">
      <c r="A200" s="35"/>
      <c r="B200" s="35"/>
      <c r="C200" s="192"/>
      <c r="D200" s="35"/>
      <c r="E200" s="35"/>
      <c r="F200" s="35"/>
      <c r="G200" s="35"/>
      <c r="H200" s="533" t="s">
        <v>252</v>
      </c>
      <c r="I200" s="533"/>
    </row>
    <row r="201" spans="1:9" ht="12.75">
      <c r="A201" s="555" t="s">
        <v>304</v>
      </c>
      <c r="B201" s="555" t="s">
        <v>241</v>
      </c>
      <c r="C201" s="243" t="s">
        <v>163</v>
      </c>
      <c r="D201" s="575" t="s">
        <v>247</v>
      </c>
      <c r="E201" s="576"/>
      <c r="F201" s="577"/>
      <c r="G201" s="575" t="s">
        <v>246</v>
      </c>
      <c r="H201" s="576"/>
      <c r="I201" s="577"/>
    </row>
    <row r="202" spans="1:9" ht="12.75">
      <c r="A202" s="557"/>
      <c r="B202" s="557"/>
      <c r="C202" s="244" t="s">
        <v>378</v>
      </c>
      <c r="D202" s="239" t="s">
        <v>2</v>
      </c>
      <c r="E202" s="239" t="s">
        <v>3</v>
      </c>
      <c r="F202" s="239" t="s">
        <v>4</v>
      </c>
      <c r="G202" s="239" t="s">
        <v>2</v>
      </c>
      <c r="H202" s="239" t="s">
        <v>3</v>
      </c>
      <c r="I202" s="239" t="s">
        <v>4</v>
      </c>
    </row>
    <row r="203" spans="1:9" ht="12.75">
      <c r="A203" s="662" t="s">
        <v>281</v>
      </c>
      <c r="B203" s="412">
        <v>60</v>
      </c>
      <c r="C203" s="402" t="s">
        <v>576</v>
      </c>
      <c r="D203" s="304">
        <v>711</v>
      </c>
      <c r="E203" s="304">
        <v>894</v>
      </c>
      <c r="F203" s="304">
        <f>D203+E203</f>
        <v>1605</v>
      </c>
      <c r="G203" s="304">
        <v>600</v>
      </c>
      <c r="H203" s="304">
        <v>740</v>
      </c>
      <c r="I203" s="304">
        <f>G203+H203</f>
        <v>1340</v>
      </c>
    </row>
    <row r="204" spans="1:9" ht="12.75">
      <c r="A204" s="663"/>
      <c r="B204" s="412">
        <v>53</v>
      </c>
      <c r="C204" s="402" t="s">
        <v>576</v>
      </c>
      <c r="D204" s="304">
        <v>0</v>
      </c>
      <c r="E204" s="304">
        <v>1389</v>
      </c>
      <c r="F204" s="304">
        <f>D204+E204</f>
        <v>1389</v>
      </c>
      <c r="G204" s="304">
        <v>0</v>
      </c>
      <c r="H204" s="304">
        <v>1150</v>
      </c>
      <c r="I204" s="304">
        <f>G204+H204</f>
        <v>1150</v>
      </c>
    </row>
    <row r="205" spans="1:9" ht="12.75">
      <c r="A205" s="663"/>
      <c r="B205" s="412">
        <v>59</v>
      </c>
      <c r="C205" s="402" t="s">
        <v>576</v>
      </c>
      <c r="D205" s="304">
        <v>296</v>
      </c>
      <c r="E205" s="304">
        <v>1631</v>
      </c>
      <c r="F205" s="304">
        <f>D205+E205</f>
        <v>1927</v>
      </c>
      <c r="G205" s="304">
        <v>250</v>
      </c>
      <c r="H205" s="304">
        <v>1350</v>
      </c>
      <c r="I205" s="304">
        <f>G205+H205</f>
        <v>1600</v>
      </c>
    </row>
    <row r="206" spans="1:9" ht="12.75">
      <c r="A206" s="663"/>
      <c r="B206" s="412"/>
      <c r="C206" s="402"/>
      <c r="D206" s="304"/>
      <c r="E206" s="304"/>
      <c r="F206" s="304">
        <v>0</v>
      </c>
      <c r="G206" s="304"/>
      <c r="H206" s="304"/>
      <c r="I206" s="304">
        <f>G206+H206</f>
        <v>0</v>
      </c>
    </row>
    <row r="207" spans="1:9" ht="12.75">
      <c r="A207" s="663"/>
      <c r="B207" s="412"/>
      <c r="C207" s="402"/>
      <c r="D207" s="304"/>
      <c r="E207" s="304"/>
      <c r="F207" s="304">
        <v>0</v>
      </c>
      <c r="G207" s="304"/>
      <c r="H207" s="304"/>
      <c r="I207" s="304">
        <v>0</v>
      </c>
    </row>
    <row r="208" spans="1:9" ht="12.75">
      <c r="A208" s="663"/>
      <c r="B208" s="412"/>
      <c r="C208" s="402"/>
      <c r="D208" s="304"/>
      <c r="E208" s="304"/>
      <c r="F208" s="304">
        <v>0</v>
      </c>
      <c r="G208" s="304"/>
      <c r="H208" s="304"/>
      <c r="I208" s="304">
        <v>0</v>
      </c>
    </row>
    <row r="209" spans="1:9" ht="12.75">
      <c r="A209" s="664"/>
      <c r="B209" s="495" t="s">
        <v>4</v>
      </c>
      <c r="C209" s="496"/>
      <c r="D209" s="497">
        <f>SUM(D203:D208)</f>
        <v>1007</v>
      </c>
      <c r="E209" s="497">
        <f>SUM(E203:E208)</f>
        <v>3914</v>
      </c>
      <c r="F209" s="497">
        <f aca="true" t="shared" si="32" ref="F209:F219">D209+E209</f>
        <v>4921</v>
      </c>
      <c r="G209" s="497">
        <f>SUM(G203:G208)</f>
        <v>850</v>
      </c>
      <c r="H209" s="497">
        <f>SUM(H203:H208)</f>
        <v>3240</v>
      </c>
      <c r="I209" s="497">
        <f aca="true" t="shared" si="33" ref="I209:I222">G209+H209</f>
        <v>4090</v>
      </c>
    </row>
    <row r="210" spans="1:9" ht="12.75">
      <c r="A210" s="413" t="s">
        <v>310</v>
      </c>
      <c r="B210" s="414" t="s">
        <v>309</v>
      </c>
      <c r="C210" s="415"/>
      <c r="D210" s="389"/>
      <c r="E210" s="389"/>
      <c r="F210" s="389">
        <f t="shared" si="32"/>
        <v>0</v>
      </c>
      <c r="G210" s="389"/>
      <c r="H210" s="389"/>
      <c r="I210" s="389">
        <f t="shared" si="33"/>
        <v>0</v>
      </c>
    </row>
    <row r="211" spans="1:9" ht="12.75">
      <c r="A211" s="653" t="s">
        <v>132</v>
      </c>
      <c r="B211" s="654"/>
      <c r="C211" s="197"/>
      <c r="D211" s="61">
        <f>SUM(D209:D210)</f>
        <v>1007</v>
      </c>
      <c r="E211" s="61">
        <f>SUM(E209:E210)</f>
        <v>3914</v>
      </c>
      <c r="F211" s="61">
        <f t="shared" si="32"/>
        <v>4921</v>
      </c>
      <c r="G211" s="61">
        <f>SUM(G209:G210)</f>
        <v>850</v>
      </c>
      <c r="H211" s="61">
        <f>SUM(H209:H210)</f>
        <v>3240</v>
      </c>
      <c r="I211" s="61">
        <f t="shared" si="33"/>
        <v>4090</v>
      </c>
    </row>
    <row r="212" spans="1:9" ht="12.75">
      <c r="A212" s="656" t="s">
        <v>253</v>
      </c>
      <c r="B212" s="416">
        <v>102</v>
      </c>
      <c r="C212" s="417" t="s">
        <v>338</v>
      </c>
      <c r="D212" s="392">
        <v>0</v>
      </c>
      <c r="E212" s="392">
        <v>3865</v>
      </c>
      <c r="F212" s="392">
        <f t="shared" si="32"/>
        <v>3865</v>
      </c>
      <c r="G212" s="392">
        <v>0</v>
      </c>
      <c r="H212" s="392">
        <v>3200</v>
      </c>
      <c r="I212" s="392">
        <f t="shared" si="33"/>
        <v>3200</v>
      </c>
    </row>
    <row r="213" spans="1:9" ht="12.75">
      <c r="A213" s="657"/>
      <c r="B213" s="412">
        <v>77</v>
      </c>
      <c r="C213" s="402" t="s">
        <v>577</v>
      </c>
      <c r="D213" s="304">
        <v>0</v>
      </c>
      <c r="E213" s="304">
        <v>1449</v>
      </c>
      <c r="F213" s="392">
        <f t="shared" si="32"/>
        <v>1449</v>
      </c>
      <c r="G213" s="304">
        <v>0</v>
      </c>
      <c r="H213" s="304">
        <v>1200</v>
      </c>
      <c r="I213" s="392">
        <f t="shared" si="33"/>
        <v>1200</v>
      </c>
    </row>
    <row r="214" spans="1:9" ht="12.75">
      <c r="A214" s="657"/>
      <c r="B214" s="412">
        <v>84</v>
      </c>
      <c r="C214" s="402" t="s">
        <v>577</v>
      </c>
      <c r="D214" s="304">
        <v>0</v>
      </c>
      <c r="E214" s="304">
        <v>990</v>
      </c>
      <c r="F214" s="392">
        <f t="shared" si="32"/>
        <v>990</v>
      </c>
      <c r="G214" s="304">
        <v>0</v>
      </c>
      <c r="H214" s="304">
        <v>820</v>
      </c>
      <c r="I214" s="392">
        <f t="shared" si="33"/>
        <v>820</v>
      </c>
    </row>
    <row r="215" spans="1:9" ht="12.75">
      <c r="A215" s="657"/>
      <c r="B215" s="412">
        <v>82</v>
      </c>
      <c r="C215" s="402" t="s">
        <v>577</v>
      </c>
      <c r="D215" s="304">
        <v>0</v>
      </c>
      <c r="E215" s="304">
        <v>3201</v>
      </c>
      <c r="F215" s="392">
        <f t="shared" si="32"/>
        <v>3201</v>
      </c>
      <c r="G215" s="304">
        <v>0</v>
      </c>
      <c r="H215" s="304">
        <v>2650</v>
      </c>
      <c r="I215" s="392">
        <f t="shared" si="33"/>
        <v>2650</v>
      </c>
    </row>
    <row r="216" spans="1:9" ht="12.75">
      <c r="A216" s="657"/>
      <c r="B216" s="412"/>
      <c r="C216" s="402"/>
      <c r="D216" s="304"/>
      <c r="E216" s="304"/>
      <c r="F216" s="392">
        <f t="shared" si="32"/>
        <v>0</v>
      </c>
      <c r="G216" s="304"/>
      <c r="H216" s="304"/>
      <c r="I216" s="392">
        <f t="shared" si="33"/>
        <v>0</v>
      </c>
    </row>
    <row r="217" spans="1:9" ht="12.75">
      <c r="A217" s="657"/>
      <c r="B217" s="412"/>
      <c r="C217" s="402"/>
      <c r="D217" s="304"/>
      <c r="E217" s="304"/>
      <c r="F217" s="392">
        <f t="shared" si="32"/>
        <v>0</v>
      </c>
      <c r="G217" s="304"/>
      <c r="H217" s="304"/>
      <c r="I217" s="392">
        <f t="shared" si="33"/>
        <v>0</v>
      </c>
    </row>
    <row r="218" spans="1:9" ht="12.75">
      <c r="A218" s="657"/>
      <c r="B218" s="412"/>
      <c r="C218" s="402"/>
      <c r="D218" s="304"/>
      <c r="E218" s="304"/>
      <c r="F218" s="392">
        <v>0</v>
      </c>
      <c r="G218" s="304"/>
      <c r="H218" s="304"/>
      <c r="I218" s="392">
        <f t="shared" si="33"/>
        <v>0</v>
      </c>
    </row>
    <row r="219" spans="1:9" ht="12.75">
      <c r="A219" s="658"/>
      <c r="B219" s="495" t="s">
        <v>4</v>
      </c>
      <c r="C219" s="496"/>
      <c r="D219" s="497">
        <f>SUM(D212:D218)</f>
        <v>0</v>
      </c>
      <c r="E219" s="497">
        <f>SUM(E212:E218)</f>
        <v>9505</v>
      </c>
      <c r="F219" s="498">
        <f t="shared" si="32"/>
        <v>9505</v>
      </c>
      <c r="G219" s="497">
        <f>SUM(G212:G218)</f>
        <v>0</v>
      </c>
      <c r="H219" s="497">
        <f>SUM(H212:H218)</f>
        <v>7870</v>
      </c>
      <c r="I219" s="498">
        <f t="shared" si="33"/>
        <v>7870</v>
      </c>
    </row>
    <row r="220" spans="1:9" ht="12.75">
      <c r="A220" s="660" t="s">
        <v>310</v>
      </c>
      <c r="B220" s="414" t="s">
        <v>309</v>
      </c>
      <c r="C220" s="415" t="s">
        <v>338</v>
      </c>
      <c r="D220" s="389">
        <v>0</v>
      </c>
      <c r="E220" s="389">
        <v>3938</v>
      </c>
      <c r="F220" s="389">
        <f>SUM(D220:E220)</f>
        <v>3938</v>
      </c>
      <c r="G220" s="389">
        <v>0</v>
      </c>
      <c r="H220" s="389">
        <v>3208</v>
      </c>
      <c r="I220" s="389">
        <f t="shared" si="33"/>
        <v>3208</v>
      </c>
    </row>
    <row r="221" spans="1:9" ht="12.75">
      <c r="A221" s="661"/>
      <c r="B221" s="414" t="s">
        <v>309</v>
      </c>
      <c r="C221" s="415" t="s">
        <v>576</v>
      </c>
      <c r="D221" s="389">
        <v>0</v>
      </c>
      <c r="E221" s="389">
        <v>1841</v>
      </c>
      <c r="F221" s="389">
        <f>SUM(D221:E221)</f>
        <v>1841</v>
      </c>
      <c r="G221" s="389">
        <v>0</v>
      </c>
      <c r="H221" s="389">
        <v>1500</v>
      </c>
      <c r="I221" s="389">
        <f t="shared" si="33"/>
        <v>1500</v>
      </c>
    </row>
    <row r="222" spans="1:9" ht="12.75">
      <c r="A222" s="653" t="s">
        <v>132</v>
      </c>
      <c r="B222" s="654"/>
      <c r="C222" s="197"/>
      <c r="D222" s="61">
        <f>SUM(D219:D221)</f>
        <v>0</v>
      </c>
      <c r="E222" s="61">
        <f>SUM(E219:E221)</f>
        <v>15284</v>
      </c>
      <c r="F222" s="61">
        <f>D222+E222</f>
        <v>15284</v>
      </c>
      <c r="G222" s="61">
        <f>SUM(G219:G221)</f>
        <v>0</v>
      </c>
      <c r="H222" s="61">
        <f>SUM(H219:H221)</f>
        <v>12578</v>
      </c>
      <c r="I222" s="61">
        <f t="shared" si="33"/>
        <v>12578</v>
      </c>
    </row>
    <row r="223" spans="1:9" ht="12.75">
      <c r="A223" s="655" t="s">
        <v>243</v>
      </c>
      <c r="B223" s="655"/>
      <c r="C223" s="418"/>
      <c r="D223" s="304">
        <f>D209+D219</f>
        <v>1007</v>
      </c>
      <c r="E223" s="404">
        <f>E209+E219</f>
        <v>13419</v>
      </c>
      <c r="F223" s="404">
        <f>SUM(D223:E223)</f>
        <v>14426</v>
      </c>
      <c r="G223" s="404">
        <f>G209+G219</f>
        <v>850</v>
      </c>
      <c r="H223" s="404">
        <f>H209+H219</f>
        <v>11110</v>
      </c>
      <c r="I223" s="404">
        <f>SUM(G223:H223)</f>
        <v>11960</v>
      </c>
    </row>
    <row r="224" spans="1:9" ht="12.75">
      <c r="A224" s="659" t="s">
        <v>244</v>
      </c>
      <c r="B224" s="659"/>
      <c r="C224" s="418"/>
      <c r="D224" s="404">
        <f>D210+D220</f>
        <v>0</v>
      </c>
      <c r="E224" s="304">
        <f>E210+E220+E221</f>
        <v>5779</v>
      </c>
      <c r="F224" s="304">
        <f>SUM(D224:E224)</f>
        <v>5779</v>
      </c>
      <c r="G224" s="304">
        <f>G210+G220</f>
        <v>0</v>
      </c>
      <c r="H224" s="304">
        <f>H210+H220+H221</f>
        <v>4708</v>
      </c>
      <c r="I224" s="406">
        <f>SUM(G224:H224)</f>
        <v>4708</v>
      </c>
    </row>
    <row r="225" spans="1:9" ht="12.75">
      <c r="A225" s="653" t="s">
        <v>313</v>
      </c>
      <c r="B225" s="654"/>
      <c r="C225" s="407"/>
      <c r="D225" s="61">
        <f>SUM(D223:D224)</f>
        <v>1007</v>
      </c>
      <c r="E225" s="408">
        <f>SUM(E223:E224)</f>
        <v>19198</v>
      </c>
      <c r="F225" s="61">
        <f>D225+E225</f>
        <v>20205</v>
      </c>
      <c r="G225" s="408">
        <f>SUM(G223:G224)</f>
        <v>850</v>
      </c>
      <c r="H225" s="61">
        <f>SUM(H223:H224)</f>
        <v>15818</v>
      </c>
      <c r="I225" s="61">
        <f>G225+H225</f>
        <v>16668</v>
      </c>
    </row>
    <row r="234" ht="12.75" customHeight="1"/>
    <row r="257" spans="1:9" ht="12.75">
      <c r="A257" s="554" t="s">
        <v>22</v>
      </c>
      <c r="B257" s="554"/>
      <c r="C257" s="554"/>
      <c r="D257" s="554"/>
      <c r="G257" s="667" t="s">
        <v>411</v>
      </c>
      <c r="H257" s="667"/>
      <c r="I257" s="667"/>
    </row>
    <row r="258" spans="1:9" ht="12.75">
      <c r="A258" s="648" t="s">
        <v>112</v>
      </c>
      <c r="B258" s="648"/>
      <c r="C258" s="648"/>
      <c r="D258" s="648"/>
      <c r="E258" s="25"/>
      <c r="F258" s="25"/>
      <c r="G258" s="668" t="s">
        <v>412</v>
      </c>
      <c r="H258" s="668"/>
      <c r="I258" s="668"/>
    </row>
    <row r="259" spans="2:9" ht="12.75">
      <c r="B259" s="260"/>
      <c r="C259" s="260"/>
      <c r="D259" s="260"/>
      <c r="E259" s="646" t="s">
        <v>240</v>
      </c>
      <c r="F259" s="646"/>
      <c r="G259" s="668" t="s">
        <v>413</v>
      </c>
      <c r="H259" s="668"/>
      <c r="I259" s="668"/>
    </row>
    <row r="260" spans="1:9" ht="12.75">
      <c r="A260" s="646" t="s">
        <v>473</v>
      </c>
      <c r="B260" s="646"/>
      <c r="C260" s="646"/>
      <c r="D260" s="646"/>
      <c r="E260" s="646"/>
      <c r="F260" s="646"/>
      <c r="G260" s="646"/>
      <c r="H260" s="646"/>
      <c r="I260" s="646"/>
    </row>
    <row r="261" spans="1:9" ht="12.75">
      <c r="A261" s="35"/>
      <c r="B261" s="35"/>
      <c r="C261" s="192"/>
      <c r="D261" s="35"/>
      <c r="E261" s="35"/>
      <c r="F261" s="35"/>
      <c r="G261" s="35"/>
      <c r="H261" s="533" t="s">
        <v>248</v>
      </c>
      <c r="I261" s="533"/>
    </row>
    <row r="262" spans="1:9" ht="12.75">
      <c r="A262" s="555" t="s">
        <v>304</v>
      </c>
      <c r="B262" s="555" t="s">
        <v>241</v>
      </c>
      <c r="C262" s="243" t="s">
        <v>163</v>
      </c>
      <c r="D262" s="575" t="s">
        <v>247</v>
      </c>
      <c r="E262" s="576"/>
      <c r="F262" s="577"/>
      <c r="G262" s="575" t="s">
        <v>246</v>
      </c>
      <c r="H262" s="576"/>
      <c r="I262" s="577"/>
    </row>
    <row r="263" spans="1:9" ht="12.75">
      <c r="A263" s="557"/>
      <c r="B263" s="557"/>
      <c r="C263" s="244" t="s">
        <v>378</v>
      </c>
      <c r="D263" s="239" t="s">
        <v>2</v>
      </c>
      <c r="E263" s="239" t="s">
        <v>3</v>
      </c>
      <c r="F263" s="239" t="s">
        <v>4</v>
      </c>
      <c r="G263" s="239" t="s">
        <v>2</v>
      </c>
      <c r="H263" s="239" t="s">
        <v>3</v>
      </c>
      <c r="I263" s="239" t="s">
        <v>4</v>
      </c>
    </row>
    <row r="264" spans="1:9" ht="12.75">
      <c r="A264" s="589" t="s">
        <v>11</v>
      </c>
      <c r="B264" s="158"/>
      <c r="C264" s="251" t="s">
        <v>330</v>
      </c>
      <c r="D264" s="47"/>
      <c r="E264" s="47"/>
      <c r="F264" s="47">
        <f>D264+E264</f>
        <v>0</v>
      </c>
      <c r="G264" s="47"/>
      <c r="H264" s="47"/>
      <c r="I264" s="47">
        <f>G264+H264</f>
        <v>0</v>
      </c>
    </row>
    <row r="265" spans="1:9" ht="12.75">
      <c r="A265" s="590"/>
      <c r="B265" s="158"/>
      <c r="C265" s="251" t="s">
        <v>330</v>
      </c>
      <c r="D265" s="47"/>
      <c r="E265" s="47"/>
      <c r="F265" s="47">
        <f aca="true" t="shared" si="34" ref="F265:F278">D265+E265</f>
        <v>0</v>
      </c>
      <c r="G265" s="47"/>
      <c r="H265" s="47"/>
      <c r="I265" s="47">
        <f aca="true" t="shared" si="35" ref="I265:I278">G265+H265</f>
        <v>0</v>
      </c>
    </row>
    <row r="266" spans="1:9" ht="12.75">
      <c r="A266" s="590"/>
      <c r="B266" s="158"/>
      <c r="C266" s="251" t="s">
        <v>330</v>
      </c>
      <c r="D266" s="47"/>
      <c r="E266" s="47"/>
      <c r="F266" s="47">
        <f t="shared" si="34"/>
        <v>0</v>
      </c>
      <c r="G266" s="47"/>
      <c r="H266" s="47"/>
      <c r="I266" s="47">
        <f t="shared" si="35"/>
        <v>0</v>
      </c>
    </row>
    <row r="267" spans="1:9" ht="12.75">
      <c r="A267" s="590"/>
      <c r="B267" s="158"/>
      <c r="C267" s="251" t="s">
        <v>330</v>
      </c>
      <c r="D267" s="47"/>
      <c r="E267" s="47"/>
      <c r="F267" s="47">
        <f t="shared" si="34"/>
        <v>0</v>
      </c>
      <c r="G267" s="47"/>
      <c r="H267" s="47"/>
      <c r="I267" s="47">
        <f t="shared" si="35"/>
        <v>0</v>
      </c>
    </row>
    <row r="268" spans="1:9" ht="12.75">
      <c r="A268" s="590"/>
      <c r="B268" s="158"/>
      <c r="C268" s="251" t="s">
        <v>330</v>
      </c>
      <c r="D268" s="47"/>
      <c r="E268" s="47"/>
      <c r="F268" s="47">
        <f t="shared" si="34"/>
        <v>0</v>
      </c>
      <c r="G268" s="47"/>
      <c r="H268" s="47"/>
      <c r="I268" s="47">
        <f t="shared" si="35"/>
        <v>0</v>
      </c>
    </row>
    <row r="269" spans="1:9" ht="12.75">
      <c r="A269" s="590"/>
      <c r="B269" s="158"/>
      <c r="C269" s="251" t="s">
        <v>330</v>
      </c>
      <c r="D269" s="47"/>
      <c r="E269" s="47"/>
      <c r="F269" s="47">
        <f t="shared" si="34"/>
        <v>0</v>
      </c>
      <c r="G269" s="47"/>
      <c r="H269" s="47"/>
      <c r="I269" s="47">
        <f t="shared" si="35"/>
        <v>0</v>
      </c>
    </row>
    <row r="270" spans="1:9" ht="12.75">
      <c r="A270" s="590"/>
      <c r="B270" s="158"/>
      <c r="C270" s="251" t="s">
        <v>330</v>
      </c>
      <c r="D270" s="47"/>
      <c r="E270" s="47"/>
      <c r="F270" s="47">
        <f t="shared" si="34"/>
        <v>0</v>
      </c>
      <c r="G270" s="47"/>
      <c r="H270" s="47"/>
      <c r="I270" s="47">
        <f t="shared" si="35"/>
        <v>0</v>
      </c>
    </row>
    <row r="271" spans="1:9" ht="12.75">
      <c r="A271" s="590"/>
      <c r="B271" s="158"/>
      <c r="C271" s="251" t="s">
        <v>330</v>
      </c>
      <c r="D271" s="47"/>
      <c r="E271" s="47"/>
      <c r="F271" s="47">
        <f t="shared" si="34"/>
        <v>0</v>
      </c>
      <c r="G271" s="47"/>
      <c r="H271" s="47"/>
      <c r="I271" s="47">
        <f t="shared" si="35"/>
        <v>0</v>
      </c>
    </row>
    <row r="272" spans="1:9" ht="12.75">
      <c r="A272" s="590"/>
      <c r="B272" s="158"/>
      <c r="C272" s="251" t="s">
        <v>330</v>
      </c>
      <c r="D272" s="47"/>
      <c r="E272" s="47"/>
      <c r="F272" s="47">
        <f t="shared" si="34"/>
        <v>0</v>
      </c>
      <c r="G272" s="47"/>
      <c r="H272" s="47"/>
      <c r="I272" s="47">
        <f t="shared" si="35"/>
        <v>0</v>
      </c>
    </row>
    <row r="273" spans="1:9" ht="12.75">
      <c r="A273" s="590"/>
      <c r="B273" s="158"/>
      <c r="C273" s="251" t="s">
        <v>330</v>
      </c>
      <c r="D273" s="47"/>
      <c r="E273" s="47"/>
      <c r="F273" s="47">
        <f t="shared" si="34"/>
        <v>0</v>
      </c>
      <c r="G273" s="47"/>
      <c r="H273" s="47"/>
      <c r="I273" s="47">
        <f t="shared" si="35"/>
        <v>0</v>
      </c>
    </row>
    <row r="274" spans="1:9" ht="12.75">
      <c r="A274" s="590"/>
      <c r="B274" s="158"/>
      <c r="C274" s="251" t="s">
        <v>330</v>
      </c>
      <c r="D274" s="47"/>
      <c r="E274" s="47"/>
      <c r="F274" s="47">
        <f t="shared" si="34"/>
        <v>0</v>
      </c>
      <c r="G274" s="47"/>
      <c r="H274" s="47"/>
      <c r="I274" s="47">
        <f t="shared" si="35"/>
        <v>0</v>
      </c>
    </row>
    <row r="275" spans="1:9" ht="12.75">
      <c r="A275" s="590"/>
      <c r="B275" s="158"/>
      <c r="C275" s="251" t="s">
        <v>330</v>
      </c>
      <c r="D275" s="47"/>
      <c r="E275" s="47"/>
      <c r="F275" s="47">
        <f t="shared" si="34"/>
        <v>0</v>
      </c>
      <c r="G275" s="47"/>
      <c r="H275" s="47"/>
      <c r="I275" s="47">
        <f t="shared" si="35"/>
        <v>0</v>
      </c>
    </row>
    <row r="276" spans="1:9" ht="12.75">
      <c r="A276" s="590"/>
      <c r="B276" s="158"/>
      <c r="C276" s="251" t="s">
        <v>330</v>
      </c>
      <c r="D276" s="47"/>
      <c r="E276" s="47"/>
      <c r="F276" s="47">
        <f t="shared" si="34"/>
        <v>0</v>
      </c>
      <c r="G276" s="47"/>
      <c r="H276" s="47"/>
      <c r="I276" s="47">
        <f t="shared" si="35"/>
        <v>0</v>
      </c>
    </row>
    <row r="277" spans="1:9" ht="12.75">
      <c r="A277" s="590"/>
      <c r="B277" s="158"/>
      <c r="C277" s="251" t="s">
        <v>330</v>
      </c>
      <c r="D277" s="47"/>
      <c r="E277" s="47"/>
      <c r="F277" s="47">
        <f t="shared" si="34"/>
        <v>0</v>
      </c>
      <c r="G277" s="47"/>
      <c r="H277" s="47"/>
      <c r="I277" s="47"/>
    </row>
    <row r="278" spans="1:9" ht="12.75">
      <c r="A278" s="590"/>
      <c r="B278" s="158"/>
      <c r="C278" s="251" t="s">
        <v>330</v>
      </c>
      <c r="D278" s="47"/>
      <c r="E278" s="47"/>
      <c r="F278" s="47">
        <f t="shared" si="34"/>
        <v>0</v>
      </c>
      <c r="G278" s="47"/>
      <c r="H278" s="47"/>
      <c r="I278" s="47">
        <f t="shared" si="35"/>
        <v>0</v>
      </c>
    </row>
    <row r="279" spans="1:9" ht="12.75">
      <c r="A279" s="591"/>
      <c r="B279" s="62" t="s">
        <v>4</v>
      </c>
      <c r="C279" s="206"/>
      <c r="D279" s="59">
        <f>SUM(D264:D278)</f>
        <v>0</v>
      </c>
      <c r="E279" s="59">
        <f>SUM(E264:E278)</f>
        <v>0</v>
      </c>
      <c r="F279" s="59">
        <f>D279+E279</f>
        <v>0</v>
      </c>
      <c r="G279" s="59">
        <f>SUM(G264:G278)</f>
        <v>0</v>
      </c>
      <c r="H279" s="59">
        <f>SUM(H264:H278)</f>
        <v>0</v>
      </c>
      <c r="I279" s="59">
        <f>G279+H279</f>
        <v>0</v>
      </c>
    </row>
    <row r="280" spans="1:9" ht="12.75">
      <c r="A280" s="636" t="s">
        <v>305</v>
      </c>
      <c r="B280" s="158" t="s">
        <v>242</v>
      </c>
      <c r="C280" s="251" t="s">
        <v>330</v>
      </c>
      <c r="D280" s="47"/>
      <c r="E280" s="47"/>
      <c r="F280" s="47">
        <f>D280+E280</f>
        <v>0</v>
      </c>
      <c r="G280" s="47">
        <f>D280*0.8456</f>
        <v>0</v>
      </c>
      <c r="H280" s="47">
        <f>E280*0.8892</f>
        <v>0</v>
      </c>
      <c r="I280" s="47">
        <f>G280+H280</f>
        <v>0</v>
      </c>
    </row>
    <row r="281" spans="1:9" ht="12.75">
      <c r="A281" s="637"/>
      <c r="B281" s="162" t="s">
        <v>309</v>
      </c>
      <c r="C281" s="252" t="s">
        <v>330</v>
      </c>
      <c r="D281" s="106"/>
      <c r="E281" s="106"/>
      <c r="F281" s="106">
        <f>D281+E281</f>
        <v>0</v>
      </c>
      <c r="G281" s="47">
        <f>D281*0.8456</f>
        <v>0</v>
      </c>
      <c r="H281" s="47">
        <f>E281*0.8892</f>
        <v>0</v>
      </c>
      <c r="I281" s="106">
        <f>G281+H281</f>
        <v>0</v>
      </c>
    </row>
    <row r="282" spans="1:9" ht="12.75">
      <c r="A282" s="580" t="s">
        <v>132</v>
      </c>
      <c r="B282" s="580"/>
      <c r="C282" s="194"/>
      <c r="D282" s="107">
        <f>SUM(D279:D281)</f>
        <v>0</v>
      </c>
      <c r="E282" s="107">
        <f>SUM(E279:E281)</f>
        <v>0</v>
      </c>
      <c r="F282" s="107">
        <f>D282+E282</f>
        <v>0</v>
      </c>
      <c r="G282" s="107">
        <f>SUM(G279:G281)</f>
        <v>0</v>
      </c>
      <c r="H282" s="107">
        <f>SUM(H279:H281)</f>
        <v>0</v>
      </c>
      <c r="I282" s="107">
        <f>G282+H282</f>
        <v>0</v>
      </c>
    </row>
    <row r="283" spans="1:9" ht="12.75">
      <c r="A283" s="590" t="s">
        <v>12</v>
      </c>
      <c r="B283" s="296"/>
      <c r="C283" s="251" t="s">
        <v>330</v>
      </c>
      <c r="D283" s="108"/>
      <c r="E283" s="108"/>
      <c r="F283" s="108">
        <f>D283+E283</f>
        <v>0</v>
      </c>
      <c r="G283" s="108"/>
      <c r="H283" s="108"/>
      <c r="I283" s="108">
        <f aca="true" t="shared" si="36" ref="I283:I292">G283+H283</f>
        <v>0</v>
      </c>
    </row>
    <row r="284" spans="1:9" ht="12.75">
      <c r="A284" s="590"/>
      <c r="B284" s="158"/>
      <c r="C284" s="251" t="s">
        <v>330</v>
      </c>
      <c r="D284" s="47"/>
      <c r="E284" s="47"/>
      <c r="F284" s="108">
        <f aca="true" t="shared" si="37" ref="F284:F293">D284+E284</f>
        <v>0</v>
      </c>
      <c r="G284" s="108"/>
      <c r="H284" s="108"/>
      <c r="I284" s="108">
        <f t="shared" si="36"/>
        <v>0</v>
      </c>
    </row>
    <row r="285" spans="1:9" ht="12.75">
      <c r="A285" s="590"/>
      <c r="B285" s="158"/>
      <c r="C285" s="251" t="s">
        <v>330</v>
      </c>
      <c r="D285" s="47"/>
      <c r="E285" s="47"/>
      <c r="F285" s="108">
        <f t="shared" si="37"/>
        <v>0</v>
      </c>
      <c r="G285" s="108"/>
      <c r="H285" s="108"/>
      <c r="I285" s="108">
        <f t="shared" si="36"/>
        <v>0</v>
      </c>
    </row>
    <row r="286" spans="1:9" ht="12.75">
      <c r="A286" s="590"/>
      <c r="B286" s="158"/>
      <c r="C286" s="251" t="s">
        <v>330</v>
      </c>
      <c r="D286" s="47"/>
      <c r="E286" s="47"/>
      <c r="F286" s="108">
        <f t="shared" si="37"/>
        <v>0</v>
      </c>
      <c r="G286" s="108"/>
      <c r="H286" s="108"/>
      <c r="I286" s="108">
        <f t="shared" si="36"/>
        <v>0</v>
      </c>
    </row>
    <row r="287" spans="1:9" ht="12.75">
      <c r="A287" s="590"/>
      <c r="B287" s="158"/>
      <c r="C287" s="251" t="s">
        <v>330</v>
      </c>
      <c r="D287" s="47"/>
      <c r="E287" s="47"/>
      <c r="F287" s="108">
        <f t="shared" si="37"/>
        <v>0</v>
      </c>
      <c r="G287" s="108"/>
      <c r="H287" s="108"/>
      <c r="I287" s="108">
        <f t="shared" si="36"/>
        <v>0</v>
      </c>
    </row>
    <row r="288" spans="1:9" ht="12.75">
      <c r="A288" s="590"/>
      <c r="B288" s="158"/>
      <c r="C288" s="251" t="s">
        <v>330</v>
      </c>
      <c r="D288" s="47"/>
      <c r="E288" s="47"/>
      <c r="F288" s="108">
        <f t="shared" si="37"/>
        <v>0</v>
      </c>
      <c r="G288" s="108"/>
      <c r="H288" s="108"/>
      <c r="I288" s="108">
        <f t="shared" si="36"/>
        <v>0</v>
      </c>
    </row>
    <row r="289" spans="1:9" ht="12.75">
      <c r="A289" s="590"/>
      <c r="B289" s="158"/>
      <c r="C289" s="251" t="s">
        <v>330</v>
      </c>
      <c r="D289" s="47"/>
      <c r="E289" s="47"/>
      <c r="F289" s="108">
        <f t="shared" si="37"/>
        <v>0</v>
      </c>
      <c r="G289" s="108"/>
      <c r="H289" s="108"/>
      <c r="I289" s="108">
        <f t="shared" si="36"/>
        <v>0</v>
      </c>
    </row>
    <row r="290" spans="1:9" ht="12.75">
      <c r="A290" s="590"/>
      <c r="B290" s="158"/>
      <c r="C290" s="251" t="s">
        <v>330</v>
      </c>
      <c r="D290" s="47"/>
      <c r="E290" s="47"/>
      <c r="F290" s="108">
        <f t="shared" si="37"/>
        <v>0</v>
      </c>
      <c r="G290" s="108"/>
      <c r="H290" s="108"/>
      <c r="I290" s="108">
        <f t="shared" si="36"/>
        <v>0</v>
      </c>
    </row>
    <row r="291" spans="1:9" ht="12.75">
      <c r="A291" s="590"/>
      <c r="B291" s="158"/>
      <c r="C291" s="251" t="s">
        <v>330</v>
      </c>
      <c r="D291" s="47"/>
      <c r="E291" s="47"/>
      <c r="F291" s="108">
        <f t="shared" si="37"/>
        <v>0</v>
      </c>
      <c r="G291" s="108"/>
      <c r="H291" s="108"/>
      <c r="I291" s="108">
        <f t="shared" si="36"/>
        <v>0</v>
      </c>
    </row>
    <row r="292" spans="1:9" ht="12.75">
      <c r="A292" s="590"/>
      <c r="B292" s="158"/>
      <c r="C292" s="251" t="s">
        <v>330</v>
      </c>
      <c r="D292" s="47"/>
      <c r="E292" s="47"/>
      <c r="F292" s="108">
        <f t="shared" si="37"/>
        <v>0</v>
      </c>
      <c r="G292" s="108"/>
      <c r="H292" s="108"/>
      <c r="I292" s="108">
        <f t="shared" si="36"/>
        <v>0</v>
      </c>
    </row>
    <row r="293" spans="1:9" ht="12.75">
      <c r="A293" s="591"/>
      <c r="B293" s="62" t="s">
        <v>4</v>
      </c>
      <c r="C293" s="193"/>
      <c r="D293" s="59">
        <f>SUM(D283:D292)</f>
        <v>0</v>
      </c>
      <c r="E293" s="59">
        <f>SUM(E283:E292)</f>
        <v>0</v>
      </c>
      <c r="F293" s="109">
        <f t="shared" si="37"/>
        <v>0</v>
      </c>
      <c r="G293" s="59">
        <f>SUM(G283:G292)</f>
        <v>0</v>
      </c>
      <c r="H293" s="59">
        <f>SUM(H283:H292)</f>
        <v>0</v>
      </c>
      <c r="I293" s="109">
        <f>G293+H293</f>
        <v>0</v>
      </c>
    </row>
    <row r="294" spans="1:9" ht="12.75">
      <c r="A294" s="636" t="s">
        <v>305</v>
      </c>
      <c r="B294" s="158" t="s">
        <v>242</v>
      </c>
      <c r="C294" s="251" t="s">
        <v>330</v>
      </c>
      <c r="D294" s="47"/>
      <c r="E294" s="47"/>
      <c r="F294" s="47">
        <f>D294+E294</f>
        <v>0</v>
      </c>
      <c r="G294" s="47">
        <f>D294*0.8456</f>
        <v>0</v>
      </c>
      <c r="H294" s="47">
        <f>E294*0.8892</f>
        <v>0</v>
      </c>
      <c r="I294" s="47">
        <f>G294+H294</f>
        <v>0</v>
      </c>
    </row>
    <row r="295" spans="1:9" ht="12.75">
      <c r="A295" s="637"/>
      <c r="B295" s="162" t="s">
        <v>309</v>
      </c>
      <c r="C295" s="252" t="s">
        <v>330</v>
      </c>
      <c r="D295" s="106"/>
      <c r="E295" s="106"/>
      <c r="F295" s="47">
        <f>D295+E295</f>
        <v>0</v>
      </c>
      <c r="G295" s="47">
        <f>D295*0.8456</f>
        <v>0</v>
      </c>
      <c r="H295" s="47">
        <f>E295*0.8892</f>
        <v>0</v>
      </c>
      <c r="I295" s="47">
        <f>G295+H295</f>
        <v>0</v>
      </c>
    </row>
    <row r="296" spans="1:9" ht="12.75">
      <c r="A296" s="580" t="s">
        <v>132</v>
      </c>
      <c r="B296" s="580"/>
      <c r="C296" s="207"/>
      <c r="D296" s="60">
        <f>SUM(D293:D295)</f>
        <v>0</v>
      </c>
      <c r="E296" s="60">
        <f>SUM(E293:E295)</f>
        <v>0</v>
      </c>
      <c r="F296" s="107">
        <f>D296+E296</f>
        <v>0</v>
      </c>
      <c r="G296" s="60">
        <f>SUM(G293:G295)</f>
        <v>0</v>
      </c>
      <c r="H296" s="60">
        <f>SUM(H293:H295)</f>
        <v>0</v>
      </c>
      <c r="I296" s="107">
        <f>G296+H296</f>
        <v>0</v>
      </c>
    </row>
    <row r="297" spans="1:9" ht="12.75">
      <c r="A297" s="590" t="s">
        <v>13</v>
      </c>
      <c r="B297" s="296"/>
      <c r="C297" s="253"/>
      <c r="D297" s="108"/>
      <c r="E297" s="108"/>
      <c r="F297" s="108">
        <f>D297+E297</f>
        <v>0</v>
      </c>
      <c r="G297" s="108"/>
      <c r="H297" s="108"/>
      <c r="I297" s="108">
        <f>G297+H297</f>
        <v>0</v>
      </c>
    </row>
    <row r="298" spans="1:9" ht="12.75">
      <c r="A298" s="590"/>
      <c r="B298" s="158"/>
      <c r="C298" s="251"/>
      <c r="D298" s="47"/>
      <c r="E298" s="47"/>
      <c r="F298" s="108">
        <f aca="true" t="shared" si="38" ref="F298:F311">D298+E298</f>
        <v>0</v>
      </c>
      <c r="G298" s="108"/>
      <c r="H298" s="108"/>
      <c r="I298" s="108">
        <f aca="true" t="shared" si="39" ref="I298:I311">G298+H298</f>
        <v>0</v>
      </c>
    </row>
    <row r="299" spans="1:9" ht="12.75">
      <c r="A299" s="590"/>
      <c r="B299" s="158"/>
      <c r="C299" s="251"/>
      <c r="D299" s="47"/>
      <c r="E299" s="47"/>
      <c r="F299" s="108">
        <f t="shared" si="38"/>
        <v>0</v>
      </c>
      <c r="G299" s="108"/>
      <c r="H299" s="108"/>
      <c r="I299" s="108">
        <f t="shared" si="39"/>
        <v>0</v>
      </c>
    </row>
    <row r="300" spans="1:9" ht="12.75">
      <c r="A300" s="590"/>
      <c r="B300" s="158"/>
      <c r="C300" s="251"/>
      <c r="D300" s="47"/>
      <c r="E300" s="47"/>
      <c r="F300" s="108">
        <f t="shared" si="38"/>
        <v>0</v>
      </c>
      <c r="G300" s="108"/>
      <c r="H300" s="108"/>
      <c r="I300" s="108">
        <f t="shared" si="39"/>
        <v>0</v>
      </c>
    </row>
    <row r="301" spans="1:9" ht="12.75">
      <c r="A301" s="590"/>
      <c r="B301" s="158"/>
      <c r="C301" s="251"/>
      <c r="D301" s="47"/>
      <c r="E301" s="47"/>
      <c r="F301" s="108">
        <f t="shared" si="38"/>
        <v>0</v>
      </c>
      <c r="G301" s="108"/>
      <c r="H301" s="108"/>
      <c r="I301" s="108">
        <f t="shared" si="39"/>
        <v>0</v>
      </c>
    </row>
    <row r="302" spans="1:9" ht="12.75">
      <c r="A302" s="590"/>
      <c r="B302" s="158"/>
      <c r="C302" s="251"/>
      <c r="D302" s="47"/>
      <c r="E302" s="47"/>
      <c r="F302" s="108">
        <f t="shared" si="38"/>
        <v>0</v>
      </c>
      <c r="G302" s="108"/>
      <c r="H302" s="108"/>
      <c r="I302" s="108">
        <f t="shared" si="39"/>
        <v>0</v>
      </c>
    </row>
    <row r="303" spans="1:9" ht="12.75">
      <c r="A303" s="590"/>
      <c r="B303" s="158"/>
      <c r="C303" s="251"/>
      <c r="D303" s="47"/>
      <c r="E303" s="47"/>
      <c r="F303" s="108">
        <f t="shared" si="38"/>
        <v>0</v>
      </c>
      <c r="G303" s="108"/>
      <c r="H303" s="108"/>
      <c r="I303" s="108">
        <f>G303+H303</f>
        <v>0</v>
      </c>
    </row>
    <row r="304" spans="1:9" ht="12.75">
      <c r="A304" s="590"/>
      <c r="B304" s="158"/>
      <c r="C304" s="251"/>
      <c r="D304" s="47"/>
      <c r="E304" s="47"/>
      <c r="F304" s="108">
        <f t="shared" si="38"/>
        <v>0</v>
      </c>
      <c r="G304" s="108"/>
      <c r="H304" s="108"/>
      <c r="I304" s="108">
        <f>G304+H304</f>
        <v>0</v>
      </c>
    </row>
    <row r="305" spans="1:9" ht="12.75">
      <c r="A305" s="590"/>
      <c r="B305" s="158"/>
      <c r="C305" s="251"/>
      <c r="D305" s="47"/>
      <c r="E305" s="47"/>
      <c r="F305" s="108">
        <f t="shared" si="38"/>
        <v>0</v>
      </c>
      <c r="G305" s="108"/>
      <c r="H305" s="108"/>
      <c r="I305" s="108">
        <f t="shared" si="39"/>
        <v>0</v>
      </c>
    </row>
    <row r="306" spans="1:9" ht="12.75">
      <c r="A306" s="591"/>
      <c r="B306" s="62" t="s">
        <v>4</v>
      </c>
      <c r="C306" s="193"/>
      <c r="D306" s="59">
        <f>SUM(D297:D305)</f>
        <v>0</v>
      </c>
      <c r="E306" s="59">
        <f>SUM(E297:E305)</f>
        <v>0</v>
      </c>
      <c r="F306" s="109">
        <f t="shared" si="38"/>
        <v>0</v>
      </c>
      <c r="G306" s="59">
        <f>SUM(G297:G305)</f>
        <v>0</v>
      </c>
      <c r="H306" s="59">
        <f>SUM(H297:H305)</f>
        <v>0</v>
      </c>
      <c r="I306" s="109">
        <f t="shared" si="39"/>
        <v>0</v>
      </c>
    </row>
    <row r="307" spans="1:9" ht="12.75">
      <c r="A307" s="636" t="s">
        <v>305</v>
      </c>
      <c r="B307" s="158" t="s">
        <v>242</v>
      </c>
      <c r="C307" s="251"/>
      <c r="D307" s="47"/>
      <c r="E307" s="47"/>
      <c r="F307" s="47">
        <f t="shared" si="38"/>
        <v>0</v>
      </c>
      <c r="G307" s="47">
        <f>D307*0.8456</f>
        <v>0</v>
      </c>
      <c r="H307" s="47">
        <f>E307*0.8892</f>
        <v>0</v>
      </c>
      <c r="I307" s="47">
        <f t="shared" si="39"/>
        <v>0</v>
      </c>
    </row>
    <row r="308" spans="1:9" ht="12.75">
      <c r="A308" s="637"/>
      <c r="B308" s="158" t="s">
        <v>242</v>
      </c>
      <c r="C308" s="252"/>
      <c r="D308" s="106"/>
      <c r="E308" s="106"/>
      <c r="F308" s="47">
        <f t="shared" si="38"/>
        <v>0</v>
      </c>
      <c r="G308" s="47">
        <f>D308*0.8456</f>
        <v>0</v>
      </c>
      <c r="H308" s="47">
        <f>E308*0.8892</f>
        <v>0</v>
      </c>
      <c r="I308" s="47">
        <f t="shared" si="39"/>
        <v>0</v>
      </c>
    </row>
    <row r="309" spans="1:9" ht="12.75">
      <c r="A309" s="637"/>
      <c r="B309" s="162" t="s">
        <v>309</v>
      </c>
      <c r="C309" s="252"/>
      <c r="D309" s="106"/>
      <c r="E309" s="106"/>
      <c r="F309" s="47">
        <f t="shared" si="38"/>
        <v>0</v>
      </c>
      <c r="G309" s="47">
        <f>D309*0.8456</f>
        <v>0</v>
      </c>
      <c r="H309" s="47">
        <f>E309*0.8892</f>
        <v>0</v>
      </c>
      <c r="I309" s="47">
        <f t="shared" si="39"/>
        <v>0</v>
      </c>
    </row>
    <row r="310" spans="1:9" ht="12.75">
      <c r="A310" s="638"/>
      <c r="B310" s="162" t="s">
        <v>309</v>
      </c>
      <c r="C310" s="252"/>
      <c r="D310" s="106"/>
      <c r="E310" s="106"/>
      <c r="F310" s="47">
        <f t="shared" si="38"/>
        <v>0</v>
      </c>
      <c r="G310" s="47">
        <f>D310*0.8456</f>
        <v>0</v>
      </c>
      <c r="H310" s="47">
        <f>E310*0.8892</f>
        <v>0</v>
      </c>
      <c r="I310" s="106">
        <f t="shared" si="39"/>
        <v>0</v>
      </c>
    </row>
    <row r="311" spans="1:9" ht="12.75">
      <c r="A311" s="580" t="s">
        <v>132</v>
      </c>
      <c r="B311" s="580"/>
      <c r="C311" s="207"/>
      <c r="D311" s="107">
        <f>SUM(D306:D310)</f>
        <v>0</v>
      </c>
      <c r="E311" s="107">
        <f>SUM(E306:E310)</f>
        <v>0</v>
      </c>
      <c r="F311" s="107">
        <f t="shared" si="38"/>
        <v>0</v>
      </c>
      <c r="G311" s="107">
        <f>SUM(G306:G310)</f>
        <v>0</v>
      </c>
      <c r="H311" s="107">
        <f>SUM(H306:H310)</f>
        <v>0</v>
      </c>
      <c r="I311" s="107">
        <f t="shared" si="39"/>
        <v>0</v>
      </c>
    </row>
    <row r="312" spans="1:9" ht="12.75">
      <c r="A312" s="649" t="s">
        <v>243</v>
      </c>
      <c r="B312" s="649"/>
      <c r="C312" s="208"/>
      <c r="D312" s="110">
        <f aca="true" t="shared" si="40" ref="D312:I312">D279+D293+D306</f>
        <v>0</v>
      </c>
      <c r="E312" s="110">
        <f t="shared" si="40"/>
        <v>0</v>
      </c>
      <c r="F312" s="110">
        <f t="shared" si="40"/>
        <v>0</v>
      </c>
      <c r="G312" s="110">
        <f t="shared" si="40"/>
        <v>0</v>
      </c>
      <c r="H312" s="110">
        <f t="shared" si="40"/>
        <v>0</v>
      </c>
      <c r="I312" s="110">
        <f t="shared" si="40"/>
        <v>0</v>
      </c>
    </row>
    <row r="313" spans="1:9" ht="12.75">
      <c r="A313" s="672" t="s">
        <v>306</v>
      </c>
      <c r="B313" s="672"/>
      <c r="C313" s="209"/>
      <c r="D313" s="106">
        <f aca="true" t="shared" si="41" ref="D313:I313">D280+D294+D307+D308</f>
        <v>0</v>
      </c>
      <c r="E313" s="106">
        <f t="shared" si="41"/>
        <v>0</v>
      </c>
      <c r="F313" s="106">
        <f t="shared" si="41"/>
        <v>0</v>
      </c>
      <c r="G313" s="106">
        <f t="shared" si="41"/>
        <v>0</v>
      </c>
      <c r="H313" s="106">
        <f t="shared" si="41"/>
        <v>0</v>
      </c>
      <c r="I313" s="106">
        <f t="shared" si="41"/>
        <v>0</v>
      </c>
    </row>
    <row r="314" spans="1:9" ht="12.75">
      <c r="A314" s="652" t="s">
        <v>244</v>
      </c>
      <c r="B314" s="652"/>
      <c r="C314" s="210"/>
      <c r="D314" s="111">
        <f aca="true" t="shared" si="42" ref="D314:I314">D281+D295+D309+D310</f>
        <v>0</v>
      </c>
      <c r="E314" s="111">
        <f t="shared" si="42"/>
        <v>0</v>
      </c>
      <c r="F314" s="111">
        <f t="shared" si="42"/>
        <v>0</v>
      </c>
      <c r="G314" s="111">
        <f t="shared" si="42"/>
        <v>0</v>
      </c>
      <c r="H314" s="111">
        <f t="shared" si="42"/>
        <v>0</v>
      </c>
      <c r="I314" s="111">
        <f t="shared" si="42"/>
        <v>0</v>
      </c>
    </row>
    <row r="315" spans="1:9" ht="12.75">
      <c r="A315" s="650" t="s">
        <v>245</v>
      </c>
      <c r="B315" s="651"/>
      <c r="C315" s="195"/>
      <c r="D315" s="107">
        <f>D312+D313+D314</f>
        <v>0</v>
      </c>
      <c r="E315" s="112">
        <f>E312+E313+E314</f>
        <v>0</v>
      </c>
      <c r="F315" s="107">
        <f>D315+E315</f>
        <v>0</v>
      </c>
      <c r="G315" s="112">
        <f>G312+G313+G314</f>
        <v>0</v>
      </c>
      <c r="H315" s="107">
        <f>H312+H313+H314</f>
        <v>0</v>
      </c>
      <c r="I315" s="107">
        <f>G315+H315</f>
        <v>0</v>
      </c>
    </row>
    <row r="319" spans="1:9" ht="12.75">
      <c r="A319" s="673" t="s">
        <v>22</v>
      </c>
      <c r="B319" s="673"/>
      <c r="C319" s="673"/>
      <c r="D319" s="673"/>
      <c r="E319" s="505"/>
      <c r="F319" s="505"/>
      <c r="G319" s="505"/>
      <c r="H319" s="505"/>
      <c r="I319" s="505"/>
    </row>
    <row r="320" spans="1:9" ht="12.75">
      <c r="A320" s="687" t="s">
        <v>65</v>
      </c>
      <c r="B320" s="687"/>
      <c r="C320" s="687"/>
      <c r="D320" s="687"/>
      <c r="E320" s="506"/>
      <c r="F320" s="506"/>
      <c r="G320" s="506"/>
      <c r="H320" s="507"/>
      <c r="I320" s="507"/>
    </row>
    <row r="321" spans="1:9" ht="12.75">
      <c r="A321" s="688" t="s">
        <v>501</v>
      </c>
      <c r="B321" s="688"/>
      <c r="C321" s="688"/>
      <c r="D321" s="688"/>
      <c r="E321" s="688"/>
      <c r="F321" s="688"/>
      <c r="G321" s="688"/>
      <c r="H321" s="688"/>
      <c r="I321" s="688"/>
    </row>
    <row r="322" spans="1:9" ht="12.75">
      <c r="A322" s="688" t="s">
        <v>502</v>
      </c>
      <c r="B322" s="688"/>
      <c r="C322" s="688"/>
      <c r="D322" s="688"/>
      <c r="E322" s="688"/>
      <c r="F322" s="688"/>
      <c r="G322" s="688"/>
      <c r="H322" s="688"/>
      <c r="I322" s="688"/>
    </row>
    <row r="323" spans="1:9" ht="12.75">
      <c r="A323" s="674"/>
      <c r="B323" s="674"/>
      <c r="C323" s="674"/>
      <c r="D323" s="674"/>
      <c r="E323" s="674"/>
      <c r="F323" s="674"/>
      <c r="G323" s="674"/>
      <c r="H323" s="331"/>
      <c r="I323" s="331"/>
    </row>
    <row r="324" spans="1:9" ht="12.75">
      <c r="A324" s="555" t="s">
        <v>304</v>
      </c>
      <c r="B324" s="555" t="s">
        <v>241</v>
      </c>
      <c r="C324" s="243" t="s">
        <v>163</v>
      </c>
      <c r="D324" s="575" t="s">
        <v>247</v>
      </c>
      <c r="E324" s="576"/>
      <c r="F324" s="577"/>
      <c r="G324" s="575" t="s">
        <v>246</v>
      </c>
      <c r="H324" s="576"/>
      <c r="I324" s="577"/>
    </row>
    <row r="325" spans="1:9" ht="12.75">
      <c r="A325" s="557"/>
      <c r="B325" s="557"/>
      <c r="C325" s="244" t="s">
        <v>378</v>
      </c>
      <c r="D325" s="239" t="s">
        <v>2</v>
      </c>
      <c r="E325" s="239" t="s">
        <v>3</v>
      </c>
      <c r="F325" s="239" t="s">
        <v>4</v>
      </c>
      <c r="G325" s="239" t="s">
        <v>2</v>
      </c>
      <c r="H325" s="239" t="s">
        <v>3</v>
      </c>
      <c r="I325" s="239" t="s">
        <v>4</v>
      </c>
    </row>
    <row r="326" spans="1:9" ht="13.5" customHeight="1">
      <c r="A326" s="662" t="s">
        <v>24</v>
      </c>
      <c r="B326" s="423" t="s">
        <v>503</v>
      </c>
      <c r="C326" s="424" t="s">
        <v>331</v>
      </c>
      <c r="D326" s="425">
        <v>407</v>
      </c>
      <c r="E326" s="425">
        <v>1868</v>
      </c>
      <c r="F326" s="426">
        <f>D326+E326</f>
        <v>2275</v>
      </c>
      <c r="G326" s="427">
        <v>345</v>
      </c>
      <c r="H326" s="427">
        <v>1626</v>
      </c>
      <c r="I326" s="428">
        <f>G326+H326</f>
        <v>1971</v>
      </c>
    </row>
    <row r="327" spans="1:9" ht="12.75">
      <c r="A327" s="663"/>
      <c r="B327" s="423" t="s">
        <v>504</v>
      </c>
      <c r="C327" s="424" t="s">
        <v>331</v>
      </c>
      <c r="D327" s="425">
        <v>37</v>
      </c>
      <c r="E327" s="425">
        <v>584</v>
      </c>
      <c r="F327" s="426">
        <f aca="true" t="shared" si="43" ref="F327:F339">D327+E327</f>
        <v>621</v>
      </c>
      <c r="G327" s="427">
        <v>31</v>
      </c>
      <c r="H327" s="427">
        <v>510</v>
      </c>
      <c r="I327" s="428">
        <f aca="true" t="shared" si="44" ref="I327:I339">G327+H327</f>
        <v>541</v>
      </c>
    </row>
    <row r="328" spans="1:9" ht="12.75">
      <c r="A328" s="663"/>
      <c r="B328" s="423" t="s">
        <v>505</v>
      </c>
      <c r="C328" s="424" t="s">
        <v>506</v>
      </c>
      <c r="D328" s="429">
        <v>939</v>
      </c>
      <c r="E328" s="430">
        <v>2069</v>
      </c>
      <c r="F328" s="426">
        <f t="shared" si="43"/>
        <v>3008</v>
      </c>
      <c r="G328" s="427">
        <v>801</v>
      </c>
      <c r="H328" s="427">
        <v>1800</v>
      </c>
      <c r="I328" s="428">
        <f t="shared" si="44"/>
        <v>2601</v>
      </c>
    </row>
    <row r="329" spans="1:9" ht="12.75">
      <c r="A329" s="663"/>
      <c r="B329" s="423" t="s">
        <v>507</v>
      </c>
      <c r="C329" s="424" t="s">
        <v>506</v>
      </c>
      <c r="D329" s="429">
        <v>62</v>
      </c>
      <c r="E329" s="430">
        <v>317</v>
      </c>
      <c r="F329" s="426">
        <f t="shared" si="43"/>
        <v>379</v>
      </c>
      <c r="G329" s="427">
        <v>52</v>
      </c>
      <c r="H329" s="427">
        <v>279</v>
      </c>
      <c r="I329" s="428">
        <f t="shared" si="44"/>
        <v>331</v>
      </c>
    </row>
    <row r="330" spans="1:9" ht="12.75">
      <c r="A330" s="663"/>
      <c r="B330" s="423" t="s">
        <v>508</v>
      </c>
      <c r="C330" s="424" t="s">
        <v>509</v>
      </c>
      <c r="D330" s="431">
        <v>806</v>
      </c>
      <c r="E330" s="431">
        <v>3053</v>
      </c>
      <c r="F330" s="426">
        <f t="shared" si="43"/>
        <v>3859</v>
      </c>
      <c r="G330" s="427">
        <v>687</v>
      </c>
      <c r="H330" s="427">
        <v>2656</v>
      </c>
      <c r="I330" s="428">
        <f t="shared" si="44"/>
        <v>3343</v>
      </c>
    </row>
    <row r="331" spans="1:9" ht="12.75">
      <c r="A331" s="663"/>
      <c r="B331" s="423" t="s">
        <v>510</v>
      </c>
      <c r="C331" s="424" t="s">
        <v>331</v>
      </c>
      <c r="D331" s="431">
        <v>0</v>
      </c>
      <c r="E331" s="431">
        <v>464</v>
      </c>
      <c r="F331" s="426">
        <f t="shared" si="43"/>
        <v>464</v>
      </c>
      <c r="G331" s="427">
        <v>0</v>
      </c>
      <c r="H331" s="427">
        <v>405</v>
      </c>
      <c r="I331" s="428">
        <f t="shared" si="44"/>
        <v>405</v>
      </c>
    </row>
    <row r="332" spans="1:9" ht="12.75">
      <c r="A332" s="663"/>
      <c r="B332" s="423" t="s">
        <v>511</v>
      </c>
      <c r="C332" s="424" t="s">
        <v>331</v>
      </c>
      <c r="D332" s="431">
        <v>0</v>
      </c>
      <c r="E332" s="432">
        <v>276</v>
      </c>
      <c r="F332" s="426">
        <f t="shared" si="43"/>
        <v>276</v>
      </c>
      <c r="G332" s="427">
        <v>0</v>
      </c>
      <c r="H332" s="427">
        <v>239</v>
      </c>
      <c r="I332" s="428">
        <f t="shared" si="44"/>
        <v>239</v>
      </c>
    </row>
    <row r="333" spans="1:9" ht="12.75">
      <c r="A333" s="663"/>
      <c r="B333" s="423" t="s">
        <v>512</v>
      </c>
      <c r="C333" s="424" t="s">
        <v>331</v>
      </c>
      <c r="D333" s="431">
        <v>0</v>
      </c>
      <c r="E333" s="431">
        <v>38</v>
      </c>
      <c r="F333" s="426">
        <f t="shared" si="43"/>
        <v>38</v>
      </c>
      <c r="G333" s="427">
        <v>0</v>
      </c>
      <c r="H333" s="427">
        <v>32</v>
      </c>
      <c r="I333" s="428">
        <f t="shared" si="44"/>
        <v>32</v>
      </c>
    </row>
    <row r="334" spans="1:9" ht="12.75">
      <c r="A334" s="663"/>
      <c r="B334" s="423" t="s">
        <v>513</v>
      </c>
      <c r="C334" s="424" t="s">
        <v>331</v>
      </c>
      <c r="D334" s="431">
        <v>79</v>
      </c>
      <c r="E334" s="431">
        <v>363</v>
      </c>
      <c r="F334" s="426">
        <f t="shared" si="43"/>
        <v>442</v>
      </c>
      <c r="G334" s="432">
        <v>66.4</v>
      </c>
      <c r="H334" s="432">
        <v>316</v>
      </c>
      <c r="I334" s="428">
        <f t="shared" si="44"/>
        <v>382.4</v>
      </c>
    </row>
    <row r="335" spans="1:9" ht="12.75">
      <c r="A335" s="663"/>
      <c r="B335" s="423" t="s">
        <v>514</v>
      </c>
      <c r="C335" s="424" t="s">
        <v>331</v>
      </c>
      <c r="D335" s="431">
        <v>0</v>
      </c>
      <c r="E335" s="431">
        <v>464</v>
      </c>
      <c r="F335" s="426">
        <f t="shared" si="43"/>
        <v>464</v>
      </c>
      <c r="G335" s="432">
        <v>0</v>
      </c>
      <c r="H335" s="432">
        <v>404</v>
      </c>
      <c r="I335" s="428">
        <f t="shared" si="44"/>
        <v>404</v>
      </c>
    </row>
    <row r="336" spans="1:9" ht="12.75">
      <c r="A336" s="663"/>
      <c r="B336" s="423" t="s">
        <v>515</v>
      </c>
      <c r="C336" s="424" t="s">
        <v>331</v>
      </c>
      <c r="D336" s="431">
        <v>0</v>
      </c>
      <c r="E336" s="431">
        <v>277</v>
      </c>
      <c r="F336" s="426">
        <f t="shared" si="43"/>
        <v>277</v>
      </c>
      <c r="G336" s="432">
        <v>0</v>
      </c>
      <c r="H336" s="432">
        <v>241</v>
      </c>
      <c r="I336" s="428">
        <f t="shared" si="44"/>
        <v>241</v>
      </c>
    </row>
    <row r="337" spans="1:9" ht="12.75">
      <c r="A337" s="663"/>
      <c r="B337" s="423" t="s">
        <v>516</v>
      </c>
      <c r="C337" s="424" t="s">
        <v>331</v>
      </c>
      <c r="D337" s="431">
        <v>0</v>
      </c>
      <c r="E337" s="431">
        <v>38</v>
      </c>
      <c r="F337" s="426">
        <f t="shared" si="43"/>
        <v>38</v>
      </c>
      <c r="G337" s="432">
        <v>0</v>
      </c>
      <c r="H337" s="432">
        <v>33</v>
      </c>
      <c r="I337" s="428">
        <f t="shared" si="44"/>
        <v>33</v>
      </c>
    </row>
    <row r="338" spans="1:9" ht="12.75">
      <c r="A338" s="663"/>
      <c r="B338" s="423" t="s">
        <v>517</v>
      </c>
      <c r="C338" s="424" t="s">
        <v>331</v>
      </c>
      <c r="D338" s="431">
        <v>80</v>
      </c>
      <c r="E338" s="431">
        <v>363</v>
      </c>
      <c r="F338" s="426">
        <f t="shared" si="43"/>
        <v>443</v>
      </c>
      <c r="G338" s="432">
        <v>67</v>
      </c>
      <c r="H338" s="432">
        <v>316</v>
      </c>
      <c r="I338" s="428">
        <f t="shared" si="44"/>
        <v>383</v>
      </c>
    </row>
    <row r="339" spans="1:9" ht="12.75">
      <c r="A339" s="663"/>
      <c r="B339" s="423" t="s">
        <v>518</v>
      </c>
      <c r="C339" s="424" t="s">
        <v>331</v>
      </c>
      <c r="D339" s="431">
        <v>113</v>
      </c>
      <c r="E339" s="431">
        <v>2319</v>
      </c>
      <c r="F339" s="426">
        <f t="shared" si="43"/>
        <v>2432</v>
      </c>
      <c r="G339" s="427">
        <v>95</v>
      </c>
      <c r="H339" s="427">
        <v>2019</v>
      </c>
      <c r="I339" s="428">
        <f t="shared" si="44"/>
        <v>2114</v>
      </c>
    </row>
    <row r="340" spans="1:9" ht="12.75">
      <c r="A340" s="664"/>
      <c r="B340" s="500" t="s">
        <v>4</v>
      </c>
      <c r="C340" s="496"/>
      <c r="D340" s="497">
        <f aca="true" t="shared" si="45" ref="D340:I340">SUM(D326:D339)</f>
        <v>2523</v>
      </c>
      <c r="E340" s="497">
        <f t="shared" si="45"/>
        <v>12493</v>
      </c>
      <c r="F340" s="497">
        <f t="shared" si="45"/>
        <v>15016</v>
      </c>
      <c r="G340" s="497">
        <f t="shared" si="45"/>
        <v>2144.4</v>
      </c>
      <c r="H340" s="497">
        <f t="shared" si="45"/>
        <v>10876</v>
      </c>
      <c r="I340" s="497">
        <f t="shared" si="45"/>
        <v>13020.4</v>
      </c>
    </row>
    <row r="341" spans="1:9" ht="12.75">
      <c r="A341" s="680" t="s">
        <v>519</v>
      </c>
      <c r="B341" s="419" t="s">
        <v>242</v>
      </c>
      <c r="C341" s="433" t="s">
        <v>331</v>
      </c>
      <c r="D341" s="355">
        <v>890</v>
      </c>
      <c r="E341" s="434">
        <v>2000</v>
      </c>
      <c r="F341" s="304">
        <f aca="true" t="shared" si="46" ref="F341:F346">D341+E341</f>
        <v>2890</v>
      </c>
      <c r="G341" s="434">
        <v>744</v>
      </c>
      <c r="H341" s="434">
        <v>1276</v>
      </c>
      <c r="I341" s="434">
        <f aca="true" t="shared" si="47" ref="I341:I346">G341+H341</f>
        <v>2020</v>
      </c>
    </row>
    <row r="342" spans="1:9" ht="12.75">
      <c r="A342" s="681"/>
      <c r="B342" s="419" t="s">
        <v>242</v>
      </c>
      <c r="C342" s="433" t="s">
        <v>330</v>
      </c>
      <c r="D342" s="434">
        <v>40</v>
      </c>
      <c r="E342" s="434">
        <v>80</v>
      </c>
      <c r="F342" s="304">
        <f t="shared" si="46"/>
        <v>120</v>
      </c>
      <c r="G342" s="434">
        <v>33</v>
      </c>
      <c r="H342" s="434">
        <v>68</v>
      </c>
      <c r="I342" s="434">
        <f t="shared" si="47"/>
        <v>101</v>
      </c>
    </row>
    <row r="343" spans="1:9" ht="12.75">
      <c r="A343" s="681"/>
      <c r="B343" s="419" t="s">
        <v>242</v>
      </c>
      <c r="C343" s="433" t="s">
        <v>520</v>
      </c>
      <c r="D343" s="434">
        <v>220</v>
      </c>
      <c r="E343" s="434">
        <v>580</v>
      </c>
      <c r="F343" s="304">
        <f t="shared" si="46"/>
        <v>800</v>
      </c>
      <c r="G343" s="434">
        <v>185</v>
      </c>
      <c r="H343" s="434">
        <v>536</v>
      </c>
      <c r="I343" s="434">
        <f t="shared" si="47"/>
        <v>721</v>
      </c>
    </row>
    <row r="344" spans="1:9" ht="12.75">
      <c r="A344" s="682" t="s">
        <v>521</v>
      </c>
      <c r="B344" s="419" t="s">
        <v>309</v>
      </c>
      <c r="C344" s="433" t="s">
        <v>331</v>
      </c>
      <c r="D344" s="434">
        <v>100</v>
      </c>
      <c r="E344" s="434">
        <v>106</v>
      </c>
      <c r="F344" s="304">
        <f t="shared" si="46"/>
        <v>206</v>
      </c>
      <c r="G344" s="434">
        <v>83</v>
      </c>
      <c r="H344" s="434">
        <v>90</v>
      </c>
      <c r="I344" s="434">
        <f t="shared" si="47"/>
        <v>173</v>
      </c>
    </row>
    <row r="345" spans="1:9" ht="12.75">
      <c r="A345" s="682"/>
      <c r="B345" s="419" t="s">
        <v>309</v>
      </c>
      <c r="C345" s="433" t="s">
        <v>330</v>
      </c>
      <c r="D345" s="434">
        <v>0</v>
      </c>
      <c r="E345" s="434">
        <v>0</v>
      </c>
      <c r="F345" s="304">
        <f t="shared" si="46"/>
        <v>0</v>
      </c>
      <c r="G345" s="434">
        <v>0</v>
      </c>
      <c r="H345" s="434">
        <v>0</v>
      </c>
      <c r="I345" s="434">
        <f t="shared" si="47"/>
        <v>0</v>
      </c>
    </row>
    <row r="346" spans="1:9" ht="12.75">
      <c r="A346" s="683"/>
      <c r="B346" s="419" t="s">
        <v>309</v>
      </c>
      <c r="C346" s="433" t="s">
        <v>520</v>
      </c>
      <c r="D346" s="434">
        <v>50</v>
      </c>
      <c r="E346" s="434">
        <v>644</v>
      </c>
      <c r="F346" s="304">
        <f t="shared" si="46"/>
        <v>694</v>
      </c>
      <c r="G346" s="434">
        <v>41</v>
      </c>
      <c r="H346" s="434">
        <v>417</v>
      </c>
      <c r="I346" s="434">
        <f t="shared" si="47"/>
        <v>458</v>
      </c>
    </row>
    <row r="347" spans="1:9" ht="13.5" thickBot="1">
      <c r="A347" s="653" t="s">
        <v>132</v>
      </c>
      <c r="B347" s="654"/>
      <c r="C347" s="197"/>
      <c r="D347" s="61">
        <f aca="true" t="shared" si="48" ref="D347:I347">SUM(D340:D346)</f>
        <v>3823</v>
      </c>
      <c r="E347" s="61">
        <f t="shared" si="48"/>
        <v>15903</v>
      </c>
      <c r="F347" s="61">
        <f t="shared" si="48"/>
        <v>19726</v>
      </c>
      <c r="G347" s="61">
        <f t="shared" si="48"/>
        <v>3230.4</v>
      </c>
      <c r="H347" s="61">
        <f t="shared" si="48"/>
        <v>13263</v>
      </c>
      <c r="I347" s="61">
        <f t="shared" si="48"/>
        <v>16493.4</v>
      </c>
    </row>
    <row r="348" spans="1:9" ht="12.75">
      <c r="A348" s="662" t="s">
        <v>25</v>
      </c>
      <c r="B348" s="436" t="s">
        <v>522</v>
      </c>
      <c r="C348" s="424" t="s">
        <v>331</v>
      </c>
      <c r="D348" s="437">
        <v>0</v>
      </c>
      <c r="E348" s="437">
        <v>785</v>
      </c>
      <c r="F348" s="438">
        <f>D348+E348</f>
        <v>785</v>
      </c>
      <c r="G348" s="427">
        <v>0</v>
      </c>
      <c r="H348" s="427">
        <v>675</v>
      </c>
      <c r="I348" s="392">
        <f aca="true" t="shared" si="49" ref="I348:I372">G348+H348</f>
        <v>675</v>
      </c>
    </row>
    <row r="349" spans="1:9" ht="12.75">
      <c r="A349" s="663"/>
      <c r="B349" s="439" t="s">
        <v>523</v>
      </c>
      <c r="C349" s="424" t="s">
        <v>331</v>
      </c>
      <c r="D349" s="431">
        <v>259</v>
      </c>
      <c r="E349" s="431">
        <v>392</v>
      </c>
      <c r="F349" s="438">
        <f aca="true" t="shared" si="50" ref="F349:F372">D349+E349</f>
        <v>651</v>
      </c>
      <c r="G349" s="427">
        <v>224</v>
      </c>
      <c r="H349" s="427">
        <v>337</v>
      </c>
      <c r="I349" s="392">
        <f t="shared" si="49"/>
        <v>561</v>
      </c>
    </row>
    <row r="350" spans="1:9" ht="12.75">
      <c r="A350" s="663"/>
      <c r="B350" s="439" t="s">
        <v>524</v>
      </c>
      <c r="C350" s="424" t="s">
        <v>331</v>
      </c>
      <c r="D350" s="431">
        <v>0</v>
      </c>
      <c r="E350" s="431">
        <v>77</v>
      </c>
      <c r="F350" s="438">
        <f t="shared" si="50"/>
        <v>77</v>
      </c>
      <c r="G350" s="427">
        <v>0</v>
      </c>
      <c r="H350" s="427">
        <v>66</v>
      </c>
      <c r="I350" s="392">
        <f t="shared" si="49"/>
        <v>66</v>
      </c>
    </row>
    <row r="351" spans="1:9" ht="12.75">
      <c r="A351" s="663"/>
      <c r="B351" s="439" t="s">
        <v>525</v>
      </c>
      <c r="C351" s="424" t="s">
        <v>331</v>
      </c>
      <c r="D351" s="431">
        <v>0</v>
      </c>
      <c r="E351" s="431">
        <v>44</v>
      </c>
      <c r="F351" s="438">
        <f t="shared" si="50"/>
        <v>44</v>
      </c>
      <c r="G351" s="427">
        <v>0</v>
      </c>
      <c r="H351" s="427">
        <v>38</v>
      </c>
      <c r="I351" s="392">
        <f t="shared" si="49"/>
        <v>38</v>
      </c>
    </row>
    <row r="352" spans="1:9" ht="12.75">
      <c r="A352" s="663"/>
      <c r="B352" s="439" t="s">
        <v>526</v>
      </c>
      <c r="C352" s="424" t="s">
        <v>331</v>
      </c>
      <c r="D352" s="431">
        <v>650</v>
      </c>
      <c r="E352" s="431">
        <v>633</v>
      </c>
      <c r="F352" s="438">
        <f t="shared" si="50"/>
        <v>1283</v>
      </c>
      <c r="G352" s="427">
        <v>554</v>
      </c>
      <c r="H352" s="427">
        <v>538</v>
      </c>
      <c r="I352" s="392">
        <f t="shared" si="49"/>
        <v>1092</v>
      </c>
    </row>
    <row r="353" spans="1:9" ht="12.75">
      <c r="A353" s="663"/>
      <c r="B353" s="440" t="s">
        <v>527</v>
      </c>
      <c r="C353" s="424" t="s">
        <v>332</v>
      </c>
      <c r="D353" s="441">
        <v>1282</v>
      </c>
      <c r="E353" s="441">
        <v>0</v>
      </c>
      <c r="F353" s="438">
        <f t="shared" si="50"/>
        <v>1282</v>
      </c>
      <c r="G353" s="427">
        <v>1092</v>
      </c>
      <c r="H353" s="427">
        <v>0</v>
      </c>
      <c r="I353" s="392">
        <f t="shared" si="49"/>
        <v>1092</v>
      </c>
    </row>
    <row r="354" spans="1:9" ht="12.75">
      <c r="A354" s="663"/>
      <c r="B354" s="439" t="s">
        <v>528</v>
      </c>
      <c r="C354" s="424" t="s">
        <v>332</v>
      </c>
      <c r="D354" s="441">
        <v>922</v>
      </c>
      <c r="E354" s="441">
        <v>0</v>
      </c>
      <c r="F354" s="438">
        <f t="shared" si="50"/>
        <v>922</v>
      </c>
      <c r="G354" s="427">
        <v>739</v>
      </c>
      <c r="H354" s="427">
        <v>0</v>
      </c>
      <c r="I354" s="392">
        <f t="shared" si="49"/>
        <v>739</v>
      </c>
    </row>
    <row r="355" spans="1:9" ht="12.75" customHeight="1">
      <c r="A355" s="663"/>
      <c r="B355" s="439" t="s">
        <v>529</v>
      </c>
      <c r="C355" s="424" t="s">
        <v>332</v>
      </c>
      <c r="D355" s="441">
        <v>753</v>
      </c>
      <c r="E355" s="442">
        <v>79.5</v>
      </c>
      <c r="F355" s="438">
        <f t="shared" si="50"/>
        <v>832.5</v>
      </c>
      <c r="G355" s="427">
        <v>628</v>
      </c>
      <c r="H355" s="427">
        <v>68</v>
      </c>
      <c r="I355" s="392">
        <f t="shared" si="49"/>
        <v>696</v>
      </c>
    </row>
    <row r="356" spans="1:9" ht="12.75">
      <c r="A356" s="663"/>
      <c r="B356" s="439" t="s">
        <v>530</v>
      </c>
      <c r="C356" s="424" t="s">
        <v>332</v>
      </c>
      <c r="D356" s="441">
        <v>466</v>
      </c>
      <c r="E356" s="442">
        <v>18.1</v>
      </c>
      <c r="F356" s="438">
        <f t="shared" si="50"/>
        <v>484.1</v>
      </c>
      <c r="G356" s="427">
        <v>390</v>
      </c>
      <c r="H356" s="427">
        <v>15</v>
      </c>
      <c r="I356" s="392">
        <f t="shared" si="49"/>
        <v>405</v>
      </c>
    </row>
    <row r="357" spans="1:9" ht="12.75">
      <c r="A357" s="663"/>
      <c r="B357" s="439" t="s">
        <v>505</v>
      </c>
      <c r="C357" s="424" t="s">
        <v>332</v>
      </c>
      <c r="D357" s="441">
        <v>621</v>
      </c>
      <c r="E357" s="441">
        <v>301</v>
      </c>
      <c r="F357" s="438">
        <f t="shared" si="50"/>
        <v>922</v>
      </c>
      <c r="G357" s="427">
        <v>517</v>
      </c>
      <c r="H357" s="427">
        <v>256</v>
      </c>
      <c r="I357" s="392">
        <f t="shared" si="49"/>
        <v>773</v>
      </c>
    </row>
    <row r="358" spans="1:9" ht="12.75">
      <c r="A358" s="663"/>
      <c r="B358" s="439" t="s">
        <v>507</v>
      </c>
      <c r="C358" s="424" t="s">
        <v>332</v>
      </c>
      <c r="D358" s="441">
        <v>255</v>
      </c>
      <c r="E358" s="441">
        <v>70</v>
      </c>
      <c r="F358" s="438">
        <f t="shared" si="50"/>
        <v>325</v>
      </c>
      <c r="G358" s="427">
        <v>214</v>
      </c>
      <c r="H358" s="427">
        <v>60</v>
      </c>
      <c r="I358" s="392">
        <f t="shared" si="49"/>
        <v>274</v>
      </c>
    </row>
    <row r="359" spans="1:9" ht="12.75">
      <c r="A359" s="663"/>
      <c r="B359" s="439" t="s">
        <v>531</v>
      </c>
      <c r="C359" s="424" t="s">
        <v>332</v>
      </c>
      <c r="D359" s="441">
        <v>489</v>
      </c>
      <c r="E359" s="441">
        <v>396</v>
      </c>
      <c r="F359" s="438">
        <f t="shared" si="50"/>
        <v>885</v>
      </c>
      <c r="G359" s="427">
        <v>411</v>
      </c>
      <c r="H359" s="427">
        <v>337</v>
      </c>
      <c r="I359" s="392">
        <f t="shared" si="49"/>
        <v>748</v>
      </c>
    </row>
    <row r="360" spans="1:9" ht="12.75">
      <c r="A360" s="663"/>
      <c r="B360" s="439" t="s">
        <v>532</v>
      </c>
      <c r="C360" s="424" t="s">
        <v>332</v>
      </c>
      <c r="D360" s="441">
        <v>1</v>
      </c>
      <c r="E360" s="441">
        <v>13</v>
      </c>
      <c r="F360" s="438">
        <f t="shared" si="50"/>
        <v>14</v>
      </c>
      <c r="G360" s="427">
        <v>1</v>
      </c>
      <c r="H360" s="427">
        <v>11</v>
      </c>
      <c r="I360" s="392">
        <f t="shared" si="49"/>
        <v>12</v>
      </c>
    </row>
    <row r="361" spans="1:9" ht="12.75">
      <c r="A361" s="663"/>
      <c r="B361" s="439" t="s">
        <v>533</v>
      </c>
      <c r="C361" s="424" t="s">
        <v>332</v>
      </c>
      <c r="D361" s="441">
        <v>2</v>
      </c>
      <c r="E361" s="441">
        <v>320</v>
      </c>
      <c r="F361" s="438">
        <f t="shared" si="50"/>
        <v>322</v>
      </c>
      <c r="G361" s="427">
        <v>2</v>
      </c>
      <c r="H361" s="427">
        <v>272</v>
      </c>
      <c r="I361" s="392">
        <f t="shared" si="49"/>
        <v>274</v>
      </c>
    </row>
    <row r="362" spans="1:9" ht="12.75">
      <c r="A362" s="663"/>
      <c r="B362" s="439" t="s">
        <v>534</v>
      </c>
      <c r="C362" s="424" t="s">
        <v>332</v>
      </c>
      <c r="D362" s="431">
        <v>833</v>
      </c>
      <c r="E362" s="431">
        <v>130</v>
      </c>
      <c r="F362" s="438">
        <f t="shared" si="50"/>
        <v>963</v>
      </c>
      <c r="G362" s="427">
        <v>697</v>
      </c>
      <c r="H362" s="427">
        <v>111</v>
      </c>
      <c r="I362" s="392">
        <f t="shared" si="49"/>
        <v>808</v>
      </c>
    </row>
    <row r="363" spans="1:9" ht="13.5" customHeight="1">
      <c r="A363" s="663"/>
      <c r="B363" s="439" t="s">
        <v>535</v>
      </c>
      <c r="C363" s="424" t="s">
        <v>332</v>
      </c>
      <c r="D363" s="431">
        <v>54</v>
      </c>
      <c r="E363" s="431">
        <v>50</v>
      </c>
      <c r="F363" s="438">
        <f t="shared" si="50"/>
        <v>104</v>
      </c>
      <c r="G363" s="427">
        <v>41</v>
      </c>
      <c r="H363" s="427">
        <v>43</v>
      </c>
      <c r="I363" s="392">
        <f t="shared" si="49"/>
        <v>84</v>
      </c>
    </row>
    <row r="364" spans="1:9" ht="12.75">
      <c r="A364" s="663"/>
      <c r="B364" s="439" t="s">
        <v>536</v>
      </c>
      <c r="C364" s="424" t="s">
        <v>332</v>
      </c>
      <c r="D364" s="441">
        <v>631</v>
      </c>
      <c r="E364" s="441">
        <v>314</v>
      </c>
      <c r="F364" s="438">
        <f t="shared" si="50"/>
        <v>945</v>
      </c>
      <c r="G364" s="427">
        <v>530</v>
      </c>
      <c r="H364" s="427">
        <v>267</v>
      </c>
      <c r="I364" s="392">
        <f t="shared" si="49"/>
        <v>797</v>
      </c>
    </row>
    <row r="365" spans="1:9" ht="12.75">
      <c r="A365" s="663"/>
      <c r="B365" s="439" t="s">
        <v>537</v>
      </c>
      <c r="C365" s="424" t="s">
        <v>332</v>
      </c>
      <c r="D365" s="441">
        <v>0</v>
      </c>
      <c r="E365" s="441">
        <v>49</v>
      </c>
      <c r="F365" s="438">
        <f t="shared" si="50"/>
        <v>49</v>
      </c>
      <c r="G365" s="427">
        <v>0</v>
      </c>
      <c r="H365" s="427">
        <v>40</v>
      </c>
      <c r="I365" s="392">
        <f t="shared" si="49"/>
        <v>40</v>
      </c>
    </row>
    <row r="366" spans="1:9" ht="12.75">
      <c r="A366" s="663"/>
      <c r="B366" s="439" t="s">
        <v>538</v>
      </c>
      <c r="C366" s="424" t="s">
        <v>332</v>
      </c>
      <c r="D366" s="441">
        <v>1114</v>
      </c>
      <c r="E366" s="441">
        <v>1094</v>
      </c>
      <c r="F366" s="438">
        <f t="shared" si="50"/>
        <v>2208</v>
      </c>
      <c r="G366" s="427">
        <v>936</v>
      </c>
      <c r="H366" s="427">
        <v>930</v>
      </c>
      <c r="I366" s="392">
        <f t="shared" si="49"/>
        <v>1866</v>
      </c>
    </row>
    <row r="367" spans="1:9" ht="12.75">
      <c r="A367" s="663"/>
      <c r="B367" s="439" t="s">
        <v>539</v>
      </c>
      <c r="C367" s="424" t="s">
        <v>332</v>
      </c>
      <c r="D367" s="441">
        <v>4</v>
      </c>
      <c r="E367" s="441">
        <v>51</v>
      </c>
      <c r="F367" s="438">
        <f t="shared" si="50"/>
        <v>55</v>
      </c>
      <c r="G367" s="427">
        <v>3</v>
      </c>
      <c r="H367" s="427">
        <v>42</v>
      </c>
      <c r="I367" s="392">
        <f t="shared" si="49"/>
        <v>45</v>
      </c>
    </row>
    <row r="368" spans="1:9" ht="12.75">
      <c r="A368" s="663"/>
      <c r="B368" s="443" t="s">
        <v>540</v>
      </c>
      <c r="C368" s="424" t="s">
        <v>332</v>
      </c>
      <c r="D368" s="444">
        <v>1</v>
      </c>
      <c r="E368" s="444">
        <v>1023</v>
      </c>
      <c r="F368" s="438">
        <f t="shared" si="50"/>
        <v>1024</v>
      </c>
      <c r="G368" s="427">
        <v>1</v>
      </c>
      <c r="H368" s="427">
        <v>880</v>
      </c>
      <c r="I368" s="392">
        <f t="shared" si="49"/>
        <v>881</v>
      </c>
    </row>
    <row r="369" spans="1:9" ht="12.75" customHeight="1">
      <c r="A369" s="663"/>
      <c r="B369" s="439" t="s">
        <v>541</v>
      </c>
      <c r="C369" s="424" t="s">
        <v>332</v>
      </c>
      <c r="D369" s="431">
        <v>1</v>
      </c>
      <c r="E369" s="431">
        <v>1346</v>
      </c>
      <c r="F369" s="438">
        <f t="shared" si="50"/>
        <v>1347</v>
      </c>
      <c r="G369" s="427">
        <v>1</v>
      </c>
      <c r="H369" s="427">
        <v>1158</v>
      </c>
      <c r="I369" s="392">
        <f t="shared" si="49"/>
        <v>1159</v>
      </c>
    </row>
    <row r="370" spans="1:9" ht="12.75">
      <c r="A370" s="663"/>
      <c r="B370" s="439" t="s">
        <v>542</v>
      </c>
      <c r="C370" s="424" t="s">
        <v>332</v>
      </c>
      <c r="D370" s="431">
        <v>0</v>
      </c>
      <c r="E370" s="431">
        <v>386</v>
      </c>
      <c r="F370" s="438">
        <f t="shared" si="50"/>
        <v>386</v>
      </c>
      <c r="G370" s="427">
        <v>0</v>
      </c>
      <c r="H370" s="427">
        <v>332</v>
      </c>
      <c r="I370" s="392">
        <f t="shared" si="49"/>
        <v>332</v>
      </c>
    </row>
    <row r="371" spans="1:9" ht="12.75">
      <c r="A371" s="663"/>
      <c r="B371" s="439" t="s">
        <v>543</v>
      </c>
      <c r="C371" s="424" t="s">
        <v>332</v>
      </c>
      <c r="D371" s="431">
        <v>0</v>
      </c>
      <c r="E371" s="431">
        <v>245</v>
      </c>
      <c r="F371" s="438">
        <f t="shared" si="50"/>
        <v>245</v>
      </c>
      <c r="G371" s="427">
        <v>0</v>
      </c>
      <c r="H371" s="427">
        <v>211</v>
      </c>
      <c r="I371" s="392">
        <f t="shared" si="49"/>
        <v>211</v>
      </c>
    </row>
    <row r="372" spans="1:9" ht="12.75">
      <c r="A372" s="663"/>
      <c r="B372" s="439" t="s">
        <v>544</v>
      </c>
      <c r="C372" s="424" t="s">
        <v>332</v>
      </c>
      <c r="D372" s="431">
        <v>1</v>
      </c>
      <c r="E372" s="431">
        <v>386</v>
      </c>
      <c r="F372" s="438">
        <f t="shared" si="50"/>
        <v>387</v>
      </c>
      <c r="G372" s="427">
        <v>1</v>
      </c>
      <c r="H372" s="427">
        <v>332</v>
      </c>
      <c r="I372" s="392">
        <f t="shared" si="49"/>
        <v>333</v>
      </c>
    </row>
    <row r="373" spans="1:9" ht="12.75">
      <c r="A373" s="664"/>
      <c r="B373" s="508" t="s">
        <v>4</v>
      </c>
      <c r="C373" s="509"/>
      <c r="D373" s="510">
        <f aca="true" t="shared" si="51" ref="D373:I373">SUM(D348:D372)</f>
        <v>8339</v>
      </c>
      <c r="E373" s="510">
        <f t="shared" si="51"/>
        <v>8202.6</v>
      </c>
      <c r="F373" s="510">
        <f t="shared" si="51"/>
        <v>16541.6</v>
      </c>
      <c r="G373" s="510">
        <f t="shared" si="51"/>
        <v>6982</v>
      </c>
      <c r="H373" s="510">
        <f t="shared" si="51"/>
        <v>7019</v>
      </c>
      <c r="I373" s="511">
        <f t="shared" si="51"/>
        <v>14001</v>
      </c>
    </row>
    <row r="374" spans="1:9" ht="12.75">
      <c r="A374" s="680" t="s">
        <v>519</v>
      </c>
      <c r="B374" s="419" t="s">
        <v>242</v>
      </c>
      <c r="C374" s="398" t="s">
        <v>331</v>
      </c>
      <c r="D374" s="445">
        <v>280</v>
      </c>
      <c r="E374" s="445">
        <v>300</v>
      </c>
      <c r="F374" s="304">
        <f>D374+E374</f>
        <v>580</v>
      </c>
      <c r="G374" s="446">
        <v>232</v>
      </c>
      <c r="H374" s="446">
        <v>234</v>
      </c>
      <c r="I374" s="392">
        <f>G374+H374</f>
        <v>466</v>
      </c>
    </row>
    <row r="375" spans="1:9" ht="12.75">
      <c r="A375" s="681"/>
      <c r="B375" s="419" t="s">
        <v>242</v>
      </c>
      <c r="C375" s="398" t="s">
        <v>332</v>
      </c>
      <c r="D375" s="445">
        <v>495</v>
      </c>
      <c r="E375" s="445">
        <v>601</v>
      </c>
      <c r="F375" s="304">
        <f>D375+E375</f>
        <v>1096</v>
      </c>
      <c r="G375" s="446">
        <v>415.8</v>
      </c>
      <c r="H375" s="446">
        <v>462.77000000000004</v>
      </c>
      <c r="I375" s="392">
        <f>G375+H375</f>
        <v>878.57</v>
      </c>
    </row>
    <row r="376" spans="1:9" ht="12.75">
      <c r="A376" s="682" t="s">
        <v>521</v>
      </c>
      <c r="B376" s="419" t="s">
        <v>309</v>
      </c>
      <c r="C376" s="398" t="s">
        <v>331</v>
      </c>
      <c r="D376" s="445">
        <v>50</v>
      </c>
      <c r="E376" s="445">
        <v>650</v>
      </c>
      <c r="F376" s="304">
        <f>D376+E376</f>
        <v>700</v>
      </c>
      <c r="G376" s="446">
        <v>41</v>
      </c>
      <c r="H376" s="446">
        <v>507</v>
      </c>
      <c r="I376" s="392">
        <f>G376+H376</f>
        <v>548</v>
      </c>
    </row>
    <row r="377" spans="1:9" ht="12.75">
      <c r="A377" s="683"/>
      <c r="B377" s="501" t="s">
        <v>309</v>
      </c>
      <c r="C377" s="447" t="s">
        <v>332</v>
      </c>
      <c r="D377" s="387">
        <v>0</v>
      </c>
      <c r="E377" s="387">
        <v>66</v>
      </c>
      <c r="F377" s="304">
        <f>D377+E377</f>
        <v>66</v>
      </c>
      <c r="G377" s="446">
        <v>0</v>
      </c>
      <c r="H377" s="446">
        <v>51.480000000000004</v>
      </c>
      <c r="I377" s="392">
        <f>G377+H377</f>
        <v>51.480000000000004</v>
      </c>
    </row>
    <row r="378" spans="1:9" ht="12.75">
      <c r="A378" s="675" t="s">
        <v>132</v>
      </c>
      <c r="B378" s="676"/>
      <c r="C378" s="199"/>
      <c r="D378" s="61">
        <f aca="true" t="shared" si="52" ref="D378:I378">SUM(D373:D377)</f>
        <v>9164</v>
      </c>
      <c r="E378" s="61">
        <f t="shared" si="52"/>
        <v>9819.6</v>
      </c>
      <c r="F378" s="61">
        <f t="shared" si="52"/>
        <v>18983.6</v>
      </c>
      <c r="G378" s="61">
        <f t="shared" si="52"/>
        <v>7670.8</v>
      </c>
      <c r="H378" s="61">
        <f t="shared" si="52"/>
        <v>8274.25</v>
      </c>
      <c r="I378" s="61">
        <f t="shared" si="52"/>
        <v>15945.05</v>
      </c>
    </row>
    <row r="379" spans="1:9" ht="12.75">
      <c r="A379" s="656" t="s">
        <v>463</v>
      </c>
      <c r="B379" s="448" t="s">
        <v>545</v>
      </c>
      <c r="C379" s="424" t="s">
        <v>331</v>
      </c>
      <c r="D379" s="449">
        <v>31</v>
      </c>
      <c r="E379" s="449">
        <v>2636</v>
      </c>
      <c r="F379" s="450">
        <f>D379+E379</f>
        <v>2667</v>
      </c>
      <c r="G379" s="451">
        <v>26</v>
      </c>
      <c r="H379" s="451">
        <v>2270</v>
      </c>
      <c r="I379" s="452">
        <f>G379+H379</f>
        <v>2296</v>
      </c>
    </row>
    <row r="380" spans="1:9" ht="12.75">
      <c r="A380" s="657"/>
      <c r="B380" s="448" t="s">
        <v>546</v>
      </c>
      <c r="C380" s="424" t="s">
        <v>331</v>
      </c>
      <c r="D380" s="449">
        <v>0</v>
      </c>
      <c r="E380" s="449">
        <v>312</v>
      </c>
      <c r="F380" s="450">
        <f aca="true" t="shared" si="53" ref="F380:F390">D380+E380</f>
        <v>312</v>
      </c>
      <c r="G380" s="451">
        <v>0</v>
      </c>
      <c r="H380" s="451">
        <v>268</v>
      </c>
      <c r="I380" s="452">
        <f aca="true" t="shared" si="54" ref="I380:I390">G380+H380</f>
        <v>268</v>
      </c>
    </row>
    <row r="381" spans="1:9" ht="12.75">
      <c r="A381" s="657"/>
      <c r="B381" s="448" t="s">
        <v>547</v>
      </c>
      <c r="C381" s="424" t="s">
        <v>331</v>
      </c>
      <c r="D381" s="449">
        <v>0</v>
      </c>
      <c r="E381" s="449">
        <v>202</v>
      </c>
      <c r="F381" s="450">
        <f t="shared" si="53"/>
        <v>202</v>
      </c>
      <c r="G381" s="451">
        <v>0</v>
      </c>
      <c r="H381" s="451">
        <v>174</v>
      </c>
      <c r="I381" s="452">
        <f t="shared" si="54"/>
        <v>174</v>
      </c>
    </row>
    <row r="382" spans="1:9" ht="12.75">
      <c r="A382" s="657"/>
      <c r="B382" s="448" t="s">
        <v>548</v>
      </c>
      <c r="C382" s="424" t="s">
        <v>331</v>
      </c>
      <c r="D382" s="449">
        <v>0</v>
      </c>
      <c r="E382" s="449">
        <v>0</v>
      </c>
      <c r="F382" s="450">
        <f t="shared" si="53"/>
        <v>0</v>
      </c>
      <c r="G382" s="451">
        <v>0</v>
      </c>
      <c r="H382" s="451">
        <v>0</v>
      </c>
      <c r="I382" s="452">
        <f t="shared" si="54"/>
        <v>0</v>
      </c>
    </row>
    <row r="383" spans="1:9" ht="12.75">
      <c r="A383" s="657"/>
      <c r="B383" s="448" t="s">
        <v>549</v>
      </c>
      <c r="C383" s="424" t="s">
        <v>331</v>
      </c>
      <c r="D383" s="449">
        <v>0</v>
      </c>
      <c r="E383" s="449">
        <v>0</v>
      </c>
      <c r="F383" s="450">
        <f t="shared" si="53"/>
        <v>0</v>
      </c>
      <c r="G383" s="451">
        <v>0</v>
      </c>
      <c r="H383" s="451">
        <v>0</v>
      </c>
      <c r="I383" s="452">
        <f t="shared" si="54"/>
        <v>0</v>
      </c>
    </row>
    <row r="384" spans="1:9" ht="12.75">
      <c r="A384" s="657"/>
      <c r="B384" s="423" t="s">
        <v>550</v>
      </c>
      <c r="C384" s="424" t="s">
        <v>331</v>
      </c>
      <c r="D384" s="449">
        <v>238</v>
      </c>
      <c r="E384" s="449">
        <v>530</v>
      </c>
      <c r="F384" s="450">
        <f t="shared" si="53"/>
        <v>768</v>
      </c>
      <c r="G384" s="451">
        <v>207</v>
      </c>
      <c r="H384" s="451">
        <v>456</v>
      </c>
      <c r="I384" s="452">
        <f t="shared" si="54"/>
        <v>663</v>
      </c>
    </row>
    <row r="385" spans="1:9" ht="12.75">
      <c r="A385" s="657"/>
      <c r="B385" s="423" t="s">
        <v>551</v>
      </c>
      <c r="C385" s="424" t="s">
        <v>331</v>
      </c>
      <c r="D385" s="449">
        <v>1196</v>
      </c>
      <c r="E385" s="449">
        <v>460</v>
      </c>
      <c r="F385" s="450">
        <f t="shared" si="53"/>
        <v>1656</v>
      </c>
      <c r="G385" s="451">
        <v>1027</v>
      </c>
      <c r="H385" s="451">
        <v>396</v>
      </c>
      <c r="I385" s="452">
        <f t="shared" si="54"/>
        <v>1423</v>
      </c>
    </row>
    <row r="386" spans="1:9" ht="12.75">
      <c r="A386" s="657"/>
      <c r="B386" s="423" t="s">
        <v>552</v>
      </c>
      <c r="C386" s="424" t="s">
        <v>331</v>
      </c>
      <c r="D386" s="449">
        <v>32</v>
      </c>
      <c r="E386" s="449">
        <v>552</v>
      </c>
      <c r="F386" s="450">
        <f t="shared" si="53"/>
        <v>584</v>
      </c>
      <c r="G386" s="451">
        <v>27</v>
      </c>
      <c r="H386" s="451">
        <v>477</v>
      </c>
      <c r="I386" s="452">
        <f t="shared" si="54"/>
        <v>504</v>
      </c>
    </row>
    <row r="387" spans="1:9" ht="12.75">
      <c r="A387" s="657"/>
      <c r="B387" s="423" t="s">
        <v>553</v>
      </c>
      <c r="C387" s="424" t="s">
        <v>331</v>
      </c>
      <c r="D387" s="449">
        <v>904</v>
      </c>
      <c r="E387" s="449">
        <v>491</v>
      </c>
      <c r="F387" s="450">
        <f t="shared" si="53"/>
        <v>1395</v>
      </c>
      <c r="G387" s="451">
        <v>773</v>
      </c>
      <c r="H387" s="451">
        <v>422</v>
      </c>
      <c r="I387" s="452">
        <f t="shared" si="54"/>
        <v>1195</v>
      </c>
    </row>
    <row r="388" spans="1:9" ht="12.75">
      <c r="A388" s="657"/>
      <c r="B388" s="423" t="s">
        <v>554</v>
      </c>
      <c r="C388" s="424" t="s">
        <v>331</v>
      </c>
      <c r="D388" s="449">
        <v>64</v>
      </c>
      <c r="E388" s="449">
        <v>187</v>
      </c>
      <c r="F388" s="450">
        <f t="shared" si="53"/>
        <v>251</v>
      </c>
      <c r="G388" s="451">
        <v>54</v>
      </c>
      <c r="H388" s="451">
        <v>161</v>
      </c>
      <c r="I388" s="452">
        <f t="shared" si="54"/>
        <v>215</v>
      </c>
    </row>
    <row r="389" spans="1:9" ht="12.75">
      <c r="A389" s="657"/>
      <c r="B389" s="423" t="s">
        <v>555</v>
      </c>
      <c r="C389" s="424" t="s">
        <v>331</v>
      </c>
      <c r="D389" s="449">
        <v>890</v>
      </c>
      <c r="E389" s="449">
        <v>213</v>
      </c>
      <c r="F389" s="450">
        <f t="shared" si="53"/>
        <v>1103</v>
      </c>
      <c r="G389" s="451">
        <v>762</v>
      </c>
      <c r="H389" s="451">
        <v>183</v>
      </c>
      <c r="I389" s="452">
        <f t="shared" si="54"/>
        <v>945</v>
      </c>
    </row>
    <row r="390" spans="1:9" ht="12.75">
      <c r="A390" s="657"/>
      <c r="B390" s="423" t="s">
        <v>556</v>
      </c>
      <c r="C390" s="424" t="s">
        <v>331</v>
      </c>
      <c r="D390" s="449">
        <v>7</v>
      </c>
      <c r="E390" s="449">
        <v>64</v>
      </c>
      <c r="F390" s="450">
        <f t="shared" si="53"/>
        <v>71</v>
      </c>
      <c r="G390" s="451">
        <v>6</v>
      </c>
      <c r="H390" s="451">
        <v>54</v>
      </c>
      <c r="I390" s="452">
        <f t="shared" si="54"/>
        <v>60</v>
      </c>
    </row>
    <row r="391" spans="1:9" ht="12.75">
      <c r="A391" s="658"/>
      <c r="B391" s="500" t="s">
        <v>4</v>
      </c>
      <c r="C391" s="496"/>
      <c r="D391" s="497">
        <f aca="true" t="shared" si="55" ref="D391:I391">SUM(D379:D390)</f>
        <v>3362</v>
      </c>
      <c r="E391" s="497">
        <f t="shared" si="55"/>
        <v>5647</v>
      </c>
      <c r="F391" s="497">
        <f t="shared" si="55"/>
        <v>9009</v>
      </c>
      <c r="G391" s="497">
        <f t="shared" si="55"/>
        <v>2882</v>
      </c>
      <c r="H391" s="497">
        <f t="shared" si="55"/>
        <v>4861</v>
      </c>
      <c r="I391" s="497">
        <f t="shared" si="55"/>
        <v>7743</v>
      </c>
    </row>
    <row r="392" spans="1:9" ht="12.75">
      <c r="A392" s="453" t="s">
        <v>557</v>
      </c>
      <c r="B392" s="502" t="s">
        <v>242</v>
      </c>
      <c r="C392" s="424" t="s">
        <v>331</v>
      </c>
      <c r="D392" s="454">
        <v>250</v>
      </c>
      <c r="E392" s="454">
        <v>450</v>
      </c>
      <c r="F392" s="355">
        <v>700</v>
      </c>
      <c r="G392" s="454">
        <v>207</v>
      </c>
      <c r="H392" s="454">
        <v>331</v>
      </c>
      <c r="I392" s="355">
        <f>G392+H392</f>
        <v>538</v>
      </c>
    </row>
    <row r="393" spans="1:9" ht="12.75">
      <c r="A393" s="455" t="s">
        <v>521</v>
      </c>
      <c r="B393" s="502" t="s">
        <v>309</v>
      </c>
      <c r="C393" s="424" t="s">
        <v>331</v>
      </c>
      <c r="D393" s="454">
        <v>60</v>
      </c>
      <c r="E393" s="454">
        <v>400</v>
      </c>
      <c r="F393" s="355">
        <v>460</v>
      </c>
      <c r="G393" s="454">
        <v>50</v>
      </c>
      <c r="H393" s="454">
        <v>285</v>
      </c>
      <c r="I393" s="355">
        <f>G393+H393</f>
        <v>335</v>
      </c>
    </row>
    <row r="394" spans="1:9" ht="12.75">
      <c r="A394" s="653" t="s">
        <v>132</v>
      </c>
      <c r="B394" s="654"/>
      <c r="C394" s="199"/>
      <c r="D394" s="61">
        <f aca="true" t="shared" si="56" ref="D394:I394">SUM(D391:D393)</f>
        <v>3672</v>
      </c>
      <c r="E394" s="61">
        <f t="shared" si="56"/>
        <v>6497</v>
      </c>
      <c r="F394" s="61">
        <f t="shared" si="56"/>
        <v>10169</v>
      </c>
      <c r="G394" s="61">
        <f t="shared" si="56"/>
        <v>3139</v>
      </c>
      <c r="H394" s="61">
        <f t="shared" si="56"/>
        <v>5477</v>
      </c>
      <c r="I394" s="61">
        <f t="shared" si="56"/>
        <v>8616</v>
      </c>
    </row>
    <row r="395" spans="1:9" ht="12.75">
      <c r="A395" s="456" t="s">
        <v>558</v>
      </c>
      <c r="B395" s="503" t="s">
        <v>242</v>
      </c>
      <c r="C395" s="457" t="s">
        <v>520</v>
      </c>
      <c r="D395" s="387">
        <v>71</v>
      </c>
      <c r="E395" s="445">
        <v>1452</v>
      </c>
      <c r="F395" s="304">
        <f>D395+E395</f>
        <v>1523</v>
      </c>
      <c r="G395" s="387">
        <f aca="true" t="shared" si="57" ref="G395:H398">D395*0.84</f>
        <v>59.64</v>
      </c>
      <c r="H395" s="387">
        <v>1229</v>
      </c>
      <c r="I395" s="304">
        <f>G395+H395</f>
        <v>1288.64</v>
      </c>
    </row>
    <row r="396" spans="1:9" ht="12.75">
      <c r="A396" s="458" t="s">
        <v>559</v>
      </c>
      <c r="B396" s="503" t="s">
        <v>242</v>
      </c>
      <c r="C396" s="447" t="s">
        <v>335</v>
      </c>
      <c r="D396" s="387">
        <v>31</v>
      </c>
      <c r="E396" s="445">
        <v>217</v>
      </c>
      <c r="F396" s="304">
        <f>D396+E396</f>
        <v>248</v>
      </c>
      <c r="G396" s="387">
        <f t="shared" si="57"/>
        <v>26.04</v>
      </c>
      <c r="H396" s="387">
        <f t="shared" si="57"/>
        <v>182.28</v>
      </c>
      <c r="I396" s="304">
        <f>G396+H396</f>
        <v>208.32</v>
      </c>
    </row>
    <row r="397" spans="1:9" ht="12.75">
      <c r="A397" s="458" t="s">
        <v>557</v>
      </c>
      <c r="B397" s="501" t="s">
        <v>309</v>
      </c>
      <c r="C397" s="457" t="s">
        <v>520</v>
      </c>
      <c r="D397" s="387">
        <v>0</v>
      </c>
      <c r="E397" s="445">
        <v>280</v>
      </c>
      <c r="F397" s="304">
        <f>D397+E397</f>
        <v>280</v>
      </c>
      <c r="G397" s="387">
        <f t="shared" si="57"/>
        <v>0</v>
      </c>
      <c r="H397" s="387">
        <f t="shared" si="57"/>
        <v>235.2</v>
      </c>
      <c r="I397" s="304">
        <f>G397+H397</f>
        <v>235.2</v>
      </c>
    </row>
    <row r="398" spans="1:9" ht="12.75" customHeight="1">
      <c r="A398" s="459" t="s">
        <v>521</v>
      </c>
      <c r="B398" s="501" t="s">
        <v>309</v>
      </c>
      <c r="C398" s="447" t="s">
        <v>335</v>
      </c>
      <c r="D398" s="387">
        <v>0</v>
      </c>
      <c r="E398" s="445">
        <v>49</v>
      </c>
      <c r="F398" s="304">
        <f>D398+E398</f>
        <v>49</v>
      </c>
      <c r="G398" s="387">
        <f t="shared" si="57"/>
        <v>0</v>
      </c>
      <c r="H398" s="387">
        <f t="shared" si="57"/>
        <v>41.16</v>
      </c>
      <c r="I398" s="304">
        <f>G398+H398</f>
        <v>41.16</v>
      </c>
    </row>
    <row r="399" spans="1:9" ht="12.75">
      <c r="A399" s="653" t="s">
        <v>132</v>
      </c>
      <c r="B399" s="654"/>
      <c r="C399" s="201"/>
      <c r="D399" s="460">
        <f aca="true" t="shared" si="58" ref="D399:I399">SUM(D395:D398)</f>
        <v>102</v>
      </c>
      <c r="E399" s="460">
        <f t="shared" si="58"/>
        <v>1998</v>
      </c>
      <c r="F399" s="460">
        <f t="shared" si="58"/>
        <v>2100</v>
      </c>
      <c r="G399" s="460">
        <f t="shared" si="58"/>
        <v>85.68</v>
      </c>
      <c r="H399" s="460">
        <f t="shared" si="58"/>
        <v>1687.64</v>
      </c>
      <c r="I399" s="460">
        <f t="shared" si="58"/>
        <v>1773.3200000000002</v>
      </c>
    </row>
    <row r="400" spans="1:9" ht="12.75">
      <c r="A400" s="680" t="s">
        <v>560</v>
      </c>
      <c r="B400" s="419" t="s">
        <v>242</v>
      </c>
      <c r="C400" s="398" t="s">
        <v>334</v>
      </c>
      <c r="D400" s="461">
        <v>1</v>
      </c>
      <c r="E400" s="445">
        <v>242</v>
      </c>
      <c r="F400" s="399">
        <f>D400+E400</f>
        <v>243</v>
      </c>
      <c r="G400" s="461">
        <v>0.7</v>
      </c>
      <c r="H400" s="461">
        <f aca="true" t="shared" si="59" ref="G400:H405">E400*0.84</f>
        <v>203.28</v>
      </c>
      <c r="I400" s="399">
        <f aca="true" t="shared" si="60" ref="I400:I405">G400+H400</f>
        <v>203.98</v>
      </c>
    </row>
    <row r="401" spans="1:9" ht="12.75">
      <c r="A401" s="681"/>
      <c r="B401" s="504" t="s">
        <v>242</v>
      </c>
      <c r="C401" s="398" t="s">
        <v>520</v>
      </c>
      <c r="D401" s="461">
        <v>0</v>
      </c>
      <c r="E401" s="445">
        <v>83</v>
      </c>
      <c r="F401" s="399">
        <f>D401+E401</f>
        <v>83</v>
      </c>
      <c r="G401" s="461">
        <f t="shared" si="59"/>
        <v>0</v>
      </c>
      <c r="H401" s="461">
        <f t="shared" si="59"/>
        <v>69.72</v>
      </c>
      <c r="I401" s="399">
        <f t="shared" si="60"/>
        <v>69.72</v>
      </c>
    </row>
    <row r="402" spans="1:9" ht="12.75">
      <c r="A402" s="435" t="s">
        <v>559</v>
      </c>
      <c r="B402" s="504" t="s">
        <v>242</v>
      </c>
      <c r="C402" s="398" t="s">
        <v>335</v>
      </c>
      <c r="D402" s="461">
        <v>21</v>
      </c>
      <c r="E402" s="445">
        <v>1745</v>
      </c>
      <c r="F402" s="399">
        <f>D402+E402</f>
        <v>1766</v>
      </c>
      <c r="G402" s="461">
        <f>D402*0.83</f>
        <v>17.43</v>
      </c>
      <c r="H402" s="461">
        <v>1476</v>
      </c>
      <c r="I402" s="399">
        <f>G402+H402</f>
        <v>1493.43</v>
      </c>
    </row>
    <row r="403" spans="1:9" ht="12.75">
      <c r="A403" s="435" t="s">
        <v>557</v>
      </c>
      <c r="B403" s="504" t="s">
        <v>309</v>
      </c>
      <c r="C403" s="398" t="s">
        <v>334</v>
      </c>
      <c r="D403" s="462">
        <v>0</v>
      </c>
      <c r="E403" s="463">
        <v>34</v>
      </c>
      <c r="F403" s="399">
        <f>SUM(D403:E403)</f>
        <v>34</v>
      </c>
      <c r="G403" s="461">
        <f t="shared" si="59"/>
        <v>0</v>
      </c>
      <c r="H403" s="461">
        <f t="shared" si="59"/>
        <v>28.56</v>
      </c>
      <c r="I403" s="399">
        <f t="shared" si="60"/>
        <v>28.56</v>
      </c>
    </row>
    <row r="404" spans="1:9" ht="12.75">
      <c r="A404" s="682" t="s">
        <v>521</v>
      </c>
      <c r="B404" s="504" t="s">
        <v>309</v>
      </c>
      <c r="C404" s="398" t="s">
        <v>520</v>
      </c>
      <c r="D404" s="461">
        <v>0</v>
      </c>
      <c r="E404" s="445">
        <v>43</v>
      </c>
      <c r="F404" s="399">
        <f>D404+E404</f>
        <v>43</v>
      </c>
      <c r="G404" s="461">
        <f t="shared" si="59"/>
        <v>0</v>
      </c>
      <c r="H404" s="461">
        <f t="shared" si="59"/>
        <v>36.12</v>
      </c>
      <c r="I404" s="399">
        <f t="shared" si="60"/>
        <v>36.12</v>
      </c>
    </row>
    <row r="405" spans="1:9" ht="12.75">
      <c r="A405" s="683"/>
      <c r="B405" s="504" t="s">
        <v>309</v>
      </c>
      <c r="C405" s="398" t="s">
        <v>335</v>
      </c>
      <c r="D405" s="461">
        <v>13</v>
      </c>
      <c r="E405" s="445">
        <v>777</v>
      </c>
      <c r="F405" s="399">
        <f>D405+E405</f>
        <v>790</v>
      </c>
      <c r="G405" s="461">
        <f t="shared" si="59"/>
        <v>10.92</v>
      </c>
      <c r="H405" s="461">
        <f t="shared" si="59"/>
        <v>652.68</v>
      </c>
      <c r="I405" s="399">
        <f t="shared" si="60"/>
        <v>663.5999999999999</v>
      </c>
    </row>
    <row r="406" spans="1:9" ht="12.75">
      <c r="A406" s="653" t="s">
        <v>132</v>
      </c>
      <c r="B406" s="654"/>
      <c r="C406" s="464"/>
      <c r="D406" s="465">
        <f aca="true" t="shared" si="61" ref="D406:I406">SUM(D400:D405)</f>
        <v>35</v>
      </c>
      <c r="E406" s="465">
        <f t="shared" si="61"/>
        <v>2924</v>
      </c>
      <c r="F406" s="465">
        <f t="shared" si="61"/>
        <v>2959</v>
      </c>
      <c r="G406" s="465">
        <f t="shared" si="61"/>
        <v>29.049999999999997</v>
      </c>
      <c r="H406" s="465">
        <f>SUM(H400:H405)</f>
        <v>2466.3599999999997</v>
      </c>
      <c r="I406" s="465">
        <f t="shared" si="61"/>
        <v>2495.41</v>
      </c>
    </row>
    <row r="407" spans="1:9" ht="12.75">
      <c r="A407" s="689" t="s">
        <v>464</v>
      </c>
      <c r="B407" s="466" t="s">
        <v>561</v>
      </c>
      <c r="C407" s="398" t="s">
        <v>334</v>
      </c>
      <c r="D407" s="443">
        <v>0</v>
      </c>
      <c r="E407" s="443">
        <v>1599</v>
      </c>
      <c r="F407" s="467">
        <f>D407+E407</f>
        <v>1599</v>
      </c>
      <c r="G407" s="468">
        <v>0</v>
      </c>
      <c r="H407" s="469">
        <v>1371</v>
      </c>
      <c r="I407" s="355">
        <f>G407+H407</f>
        <v>1371</v>
      </c>
    </row>
    <row r="408" spans="1:9" ht="12.75">
      <c r="A408" s="690"/>
      <c r="B408" s="470" t="s">
        <v>562</v>
      </c>
      <c r="C408" s="398" t="s">
        <v>334</v>
      </c>
      <c r="D408" s="443">
        <v>0</v>
      </c>
      <c r="E408" s="443">
        <v>1964</v>
      </c>
      <c r="F408" s="467">
        <f>D408+E408</f>
        <v>1964</v>
      </c>
      <c r="G408" s="468">
        <v>0</v>
      </c>
      <c r="H408" s="469">
        <v>1689</v>
      </c>
      <c r="I408" s="355">
        <f>G408+H408</f>
        <v>1689</v>
      </c>
    </row>
    <row r="409" spans="1:9" ht="12.75">
      <c r="A409" s="690"/>
      <c r="B409" s="471">
        <v>24</v>
      </c>
      <c r="C409" s="398" t="s">
        <v>334</v>
      </c>
      <c r="D409" s="472">
        <v>0</v>
      </c>
      <c r="E409" s="472">
        <v>1960</v>
      </c>
      <c r="F409" s="467">
        <f>D409+E409</f>
        <v>1960</v>
      </c>
      <c r="G409" s="468">
        <v>0</v>
      </c>
      <c r="H409" s="469">
        <v>1688</v>
      </c>
      <c r="I409" s="355">
        <f>G409+H409</f>
        <v>1688</v>
      </c>
    </row>
    <row r="410" spans="1:9" ht="12.75">
      <c r="A410" s="691"/>
      <c r="B410" s="508" t="s">
        <v>4</v>
      </c>
      <c r="C410" s="512"/>
      <c r="D410" s="498">
        <f aca="true" t="shared" si="62" ref="D410:I410">SUM(D407:D409)</f>
        <v>0</v>
      </c>
      <c r="E410" s="498">
        <f t="shared" si="62"/>
        <v>5523</v>
      </c>
      <c r="F410" s="498">
        <f t="shared" si="62"/>
        <v>5523</v>
      </c>
      <c r="G410" s="498">
        <f t="shared" si="62"/>
        <v>0</v>
      </c>
      <c r="H410" s="498">
        <f t="shared" si="62"/>
        <v>4748</v>
      </c>
      <c r="I410" s="498">
        <f t="shared" si="62"/>
        <v>4748</v>
      </c>
    </row>
    <row r="411" spans="1:9" ht="12.75" customHeight="1">
      <c r="A411" s="453" t="s">
        <v>557</v>
      </c>
      <c r="B411" s="419" t="s">
        <v>242</v>
      </c>
      <c r="C411" s="398" t="s">
        <v>334</v>
      </c>
      <c r="D411" s="461">
        <v>15</v>
      </c>
      <c r="E411" s="445">
        <v>1269</v>
      </c>
      <c r="F411" s="399">
        <f>D411+E411</f>
        <v>1284</v>
      </c>
      <c r="G411" s="461">
        <f>D411*0.84</f>
        <v>12.6</v>
      </c>
      <c r="H411" s="461">
        <v>1075</v>
      </c>
      <c r="I411" s="399">
        <f>G411+H411</f>
        <v>1087.6</v>
      </c>
    </row>
    <row r="412" spans="1:9" ht="12.75">
      <c r="A412" s="455" t="s">
        <v>521</v>
      </c>
      <c r="B412" s="419" t="s">
        <v>309</v>
      </c>
      <c r="C412" s="398" t="s">
        <v>334</v>
      </c>
      <c r="D412" s="461">
        <v>6</v>
      </c>
      <c r="E412" s="445">
        <v>428</v>
      </c>
      <c r="F412" s="399">
        <f>D412+E412</f>
        <v>434</v>
      </c>
      <c r="G412" s="461">
        <v>5.4</v>
      </c>
      <c r="H412" s="461">
        <f>E412*0.84</f>
        <v>359.52</v>
      </c>
      <c r="I412" s="399">
        <f>G412+H412</f>
        <v>364.91999999999996</v>
      </c>
    </row>
    <row r="413" spans="1:9" ht="12.75">
      <c r="A413" s="675" t="s">
        <v>132</v>
      </c>
      <c r="B413" s="676"/>
      <c r="C413" s="199"/>
      <c r="D413" s="61">
        <f aca="true" t="shared" si="63" ref="D413:I413">SUM(D410:D412)</f>
        <v>21</v>
      </c>
      <c r="E413" s="61">
        <f t="shared" si="63"/>
        <v>7220</v>
      </c>
      <c r="F413" s="61">
        <f t="shared" si="63"/>
        <v>7241</v>
      </c>
      <c r="G413" s="61">
        <f t="shared" si="63"/>
        <v>18</v>
      </c>
      <c r="H413" s="61">
        <f t="shared" si="63"/>
        <v>6182.52</v>
      </c>
      <c r="I413" s="61">
        <f t="shared" si="63"/>
        <v>6200.52</v>
      </c>
    </row>
    <row r="414" spans="1:9" ht="12.75">
      <c r="A414" s="677" t="s">
        <v>29</v>
      </c>
      <c r="B414" s="473" t="s">
        <v>563</v>
      </c>
      <c r="C414" s="474" t="s">
        <v>520</v>
      </c>
      <c r="D414" s="425">
        <v>130</v>
      </c>
      <c r="E414" s="425">
        <v>60</v>
      </c>
      <c r="F414" s="475">
        <f>D414+E414</f>
        <v>190</v>
      </c>
      <c r="G414" s="428">
        <v>104</v>
      </c>
      <c r="H414" s="428">
        <v>51</v>
      </c>
      <c r="I414" s="399">
        <f aca="true" t="shared" si="64" ref="I414:I423">G414+H414</f>
        <v>155</v>
      </c>
    </row>
    <row r="415" spans="1:9" ht="12.75">
      <c r="A415" s="678"/>
      <c r="B415" s="473" t="s">
        <v>564</v>
      </c>
      <c r="C415" s="474" t="s">
        <v>520</v>
      </c>
      <c r="D415" s="476">
        <v>212</v>
      </c>
      <c r="E415" s="476">
        <v>58</v>
      </c>
      <c r="F415" s="475">
        <f>D415+E415</f>
        <v>270</v>
      </c>
      <c r="G415" s="428">
        <v>173</v>
      </c>
      <c r="H415" s="428">
        <v>49</v>
      </c>
      <c r="I415" s="399">
        <f t="shared" si="64"/>
        <v>222</v>
      </c>
    </row>
    <row r="416" spans="1:9" ht="12.75">
      <c r="A416" s="678"/>
      <c r="B416" s="443" t="s">
        <v>565</v>
      </c>
      <c r="C416" s="474" t="s">
        <v>520</v>
      </c>
      <c r="D416" s="476">
        <v>50</v>
      </c>
      <c r="E416" s="476">
        <v>490</v>
      </c>
      <c r="F416" s="475">
        <f>D416+E416</f>
        <v>540</v>
      </c>
      <c r="G416" s="428">
        <v>42</v>
      </c>
      <c r="H416" s="428">
        <v>415</v>
      </c>
      <c r="I416" s="399">
        <f t="shared" si="64"/>
        <v>457</v>
      </c>
    </row>
    <row r="417" spans="1:9" ht="12.75">
      <c r="A417" s="678"/>
      <c r="B417" s="473" t="s">
        <v>566</v>
      </c>
      <c r="C417" s="474" t="s">
        <v>331</v>
      </c>
      <c r="D417" s="477">
        <v>4</v>
      </c>
      <c r="E417" s="477">
        <v>1706</v>
      </c>
      <c r="F417" s="478">
        <f aca="true" t="shared" si="65" ref="F417:F423">D417+E417</f>
        <v>1710</v>
      </c>
      <c r="G417" s="428">
        <v>3</v>
      </c>
      <c r="H417" s="428">
        <v>1484</v>
      </c>
      <c r="I417" s="399">
        <f t="shared" si="64"/>
        <v>1487</v>
      </c>
    </row>
    <row r="418" spans="1:9" ht="12.75">
      <c r="A418" s="678"/>
      <c r="B418" s="473" t="s">
        <v>567</v>
      </c>
      <c r="C418" s="474" t="s">
        <v>331</v>
      </c>
      <c r="D418" s="425">
        <v>238</v>
      </c>
      <c r="E418" s="425">
        <v>66</v>
      </c>
      <c r="F418" s="475">
        <f t="shared" si="65"/>
        <v>304</v>
      </c>
      <c r="G418" s="428">
        <v>195</v>
      </c>
      <c r="H418" s="428">
        <v>57</v>
      </c>
      <c r="I418" s="399">
        <f t="shared" si="64"/>
        <v>252</v>
      </c>
    </row>
    <row r="419" spans="1:9" ht="12.75">
      <c r="A419" s="678"/>
      <c r="B419" s="473" t="s">
        <v>568</v>
      </c>
      <c r="C419" s="474" t="s">
        <v>331</v>
      </c>
      <c r="D419" s="425">
        <v>4</v>
      </c>
      <c r="E419" s="425">
        <v>133</v>
      </c>
      <c r="F419" s="479">
        <f t="shared" si="65"/>
        <v>137</v>
      </c>
      <c r="G419" s="428">
        <v>3</v>
      </c>
      <c r="H419" s="428">
        <v>116</v>
      </c>
      <c r="I419" s="399">
        <f t="shared" si="64"/>
        <v>119</v>
      </c>
    </row>
    <row r="420" spans="1:9" ht="12.75">
      <c r="A420" s="678"/>
      <c r="B420" s="473" t="s">
        <v>569</v>
      </c>
      <c r="C420" s="474" t="s">
        <v>331</v>
      </c>
      <c r="D420" s="425">
        <v>62</v>
      </c>
      <c r="E420" s="425">
        <v>19</v>
      </c>
      <c r="F420" s="475">
        <f t="shared" si="65"/>
        <v>81</v>
      </c>
      <c r="G420" s="428">
        <v>52</v>
      </c>
      <c r="H420" s="428">
        <v>17</v>
      </c>
      <c r="I420" s="399">
        <f t="shared" si="64"/>
        <v>69</v>
      </c>
    </row>
    <row r="421" spans="1:9" ht="12.75">
      <c r="A421" s="678"/>
      <c r="B421" s="473" t="s">
        <v>570</v>
      </c>
      <c r="C421" s="474" t="s">
        <v>331</v>
      </c>
      <c r="D421" s="476">
        <v>16</v>
      </c>
      <c r="E421" s="476">
        <v>2423</v>
      </c>
      <c r="F421" s="475">
        <f t="shared" si="65"/>
        <v>2439</v>
      </c>
      <c r="G421" s="428">
        <v>13</v>
      </c>
      <c r="H421" s="428">
        <v>2105</v>
      </c>
      <c r="I421" s="399">
        <f t="shared" si="64"/>
        <v>2118</v>
      </c>
    </row>
    <row r="422" spans="1:9" ht="12.75">
      <c r="A422" s="678"/>
      <c r="B422" s="473" t="s">
        <v>571</v>
      </c>
      <c r="C422" s="474" t="s">
        <v>332</v>
      </c>
      <c r="D422" s="480">
        <v>83</v>
      </c>
      <c r="E422" s="480">
        <v>1320</v>
      </c>
      <c r="F422" s="475">
        <f t="shared" si="65"/>
        <v>1403</v>
      </c>
      <c r="G422" s="428">
        <v>70</v>
      </c>
      <c r="H422" s="428">
        <v>1145</v>
      </c>
      <c r="I422" s="399">
        <f t="shared" si="64"/>
        <v>1215</v>
      </c>
    </row>
    <row r="423" spans="1:9" ht="12.75">
      <c r="A423" s="678"/>
      <c r="B423" s="472" t="s">
        <v>572</v>
      </c>
      <c r="C423" s="474" t="s">
        <v>332</v>
      </c>
      <c r="D423" s="480">
        <v>346</v>
      </c>
      <c r="E423" s="480">
        <v>289</v>
      </c>
      <c r="F423" s="475">
        <f t="shared" si="65"/>
        <v>635</v>
      </c>
      <c r="G423" s="428">
        <v>294</v>
      </c>
      <c r="H423" s="428">
        <v>251</v>
      </c>
      <c r="I423" s="399">
        <f t="shared" si="64"/>
        <v>545</v>
      </c>
    </row>
    <row r="424" spans="1:9" ht="12.75">
      <c r="A424" s="679"/>
      <c r="B424" s="513" t="s">
        <v>4</v>
      </c>
      <c r="C424" s="514"/>
      <c r="D424" s="515">
        <f aca="true" t="shared" si="66" ref="D424:I424">SUM(D414:D423)</f>
        <v>1145</v>
      </c>
      <c r="E424" s="515">
        <f t="shared" si="66"/>
        <v>6564</v>
      </c>
      <c r="F424" s="515">
        <f t="shared" si="66"/>
        <v>7709</v>
      </c>
      <c r="G424" s="515">
        <f t="shared" si="66"/>
        <v>949</v>
      </c>
      <c r="H424" s="515">
        <f t="shared" si="66"/>
        <v>5690</v>
      </c>
      <c r="I424" s="515">
        <f t="shared" si="66"/>
        <v>6639</v>
      </c>
    </row>
    <row r="425" spans="1:9" ht="12.75" customHeight="1">
      <c r="A425" s="677" t="s">
        <v>573</v>
      </c>
      <c r="B425" s="504" t="s">
        <v>242</v>
      </c>
      <c r="C425" s="474" t="s">
        <v>332</v>
      </c>
      <c r="D425" s="434">
        <v>50</v>
      </c>
      <c r="E425" s="481">
        <v>486</v>
      </c>
      <c r="F425" s="399">
        <f aca="true" t="shared" si="67" ref="F425:F430">SUM(D425:E425)</f>
        <v>536</v>
      </c>
      <c r="G425" s="428">
        <f aca="true" t="shared" si="68" ref="G425:H430">D425*0.84</f>
        <v>42</v>
      </c>
      <c r="H425" s="428">
        <v>413.4</v>
      </c>
      <c r="I425" s="399">
        <f aca="true" t="shared" si="69" ref="I425:I430">G425+H425</f>
        <v>455.4</v>
      </c>
    </row>
    <row r="426" spans="1:9" ht="12.75">
      <c r="A426" s="678"/>
      <c r="B426" s="504" t="s">
        <v>242</v>
      </c>
      <c r="C426" s="474" t="s">
        <v>331</v>
      </c>
      <c r="D426" s="434">
        <v>0</v>
      </c>
      <c r="E426" s="481">
        <v>0</v>
      </c>
      <c r="F426" s="399">
        <f t="shared" si="67"/>
        <v>0</v>
      </c>
      <c r="G426" s="428">
        <f t="shared" si="68"/>
        <v>0</v>
      </c>
      <c r="H426" s="428">
        <f t="shared" si="68"/>
        <v>0</v>
      </c>
      <c r="I426" s="399">
        <f t="shared" si="69"/>
        <v>0</v>
      </c>
    </row>
    <row r="427" spans="1:9" ht="12.75">
      <c r="A427" s="678"/>
      <c r="B427" s="504" t="s">
        <v>242</v>
      </c>
      <c r="C427" s="474">
        <v>106</v>
      </c>
      <c r="D427" s="434">
        <v>8</v>
      </c>
      <c r="E427" s="481">
        <v>449</v>
      </c>
      <c r="F427" s="399">
        <f t="shared" si="67"/>
        <v>457</v>
      </c>
      <c r="G427" s="428">
        <f t="shared" si="68"/>
        <v>6.72</v>
      </c>
      <c r="H427" s="428">
        <v>382.1</v>
      </c>
      <c r="I427" s="399">
        <f t="shared" si="69"/>
        <v>388.82000000000005</v>
      </c>
    </row>
    <row r="428" spans="1:9" ht="12.75">
      <c r="A428" s="678"/>
      <c r="B428" s="504" t="s">
        <v>309</v>
      </c>
      <c r="C428" s="474" t="s">
        <v>332</v>
      </c>
      <c r="D428" s="434">
        <v>31</v>
      </c>
      <c r="E428" s="481">
        <v>33</v>
      </c>
      <c r="F428" s="399">
        <f t="shared" si="67"/>
        <v>64</v>
      </c>
      <c r="G428" s="428">
        <f t="shared" si="68"/>
        <v>26.04</v>
      </c>
      <c r="H428" s="428">
        <f t="shared" si="68"/>
        <v>27.72</v>
      </c>
      <c r="I428" s="399">
        <f t="shared" si="69"/>
        <v>53.76</v>
      </c>
    </row>
    <row r="429" spans="1:9" ht="12.75">
      <c r="A429" s="678"/>
      <c r="B429" s="504" t="s">
        <v>309</v>
      </c>
      <c r="C429" s="474" t="s">
        <v>331</v>
      </c>
      <c r="D429" s="434">
        <v>0</v>
      </c>
      <c r="E429" s="481">
        <v>0</v>
      </c>
      <c r="F429" s="399">
        <f t="shared" si="67"/>
        <v>0</v>
      </c>
      <c r="G429" s="428">
        <f t="shared" si="68"/>
        <v>0</v>
      </c>
      <c r="H429" s="428">
        <f t="shared" si="68"/>
        <v>0</v>
      </c>
      <c r="I429" s="399">
        <f t="shared" si="69"/>
        <v>0</v>
      </c>
    </row>
    <row r="430" spans="1:9" ht="12.75">
      <c r="A430" s="679"/>
      <c r="B430" s="419" t="s">
        <v>309</v>
      </c>
      <c r="C430" s="474">
        <v>106</v>
      </c>
      <c r="D430" s="434">
        <v>9</v>
      </c>
      <c r="E430" s="481">
        <v>33</v>
      </c>
      <c r="F430" s="399">
        <f t="shared" si="67"/>
        <v>42</v>
      </c>
      <c r="G430" s="428">
        <f t="shared" si="68"/>
        <v>7.56</v>
      </c>
      <c r="H430" s="428">
        <f t="shared" si="68"/>
        <v>27.72</v>
      </c>
      <c r="I430" s="399">
        <f t="shared" si="69"/>
        <v>35.28</v>
      </c>
    </row>
    <row r="431" spans="1:9" ht="12.75">
      <c r="A431" s="675" t="s">
        <v>132</v>
      </c>
      <c r="B431" s="676"/>
      <c r="C431" s="197"/>
      <c r="D431" s="61">
        <f aca="true" t="shared" si="70" ref="D431:I431">SUM(D424:D430)</f>
        <v>1243</v>
      </c>
      <c r="E431" s="61">
        <f t="shared" si="70"/>
        <v>7565</v>
      </c>
      <c r="F431" s="61">
        <f t="shared" si="70"/>
        <v>8808</v>
      </c>
      <c r="G431" s="61">
        <f t="shared" si="70"/>
        <v>1031.32</v>
      </c>
      <c r="H431" s="61">
        <f t="shared" si="70"/>
        <v>6540.9400000000005</v>
      </c>
      <c r="I431" s="61">
        <f t="shared" si="70"/>
        <v>7572.259999999999</v>
      </c>
    </row>
    <row r="432" spans="1:9" ht="12.75" customHeight="1">
      <c r="A432" s="680" t="s">
        <v>574</v>
      </c>
      <c r="B432" s="419" t="s">
        <v>242</v>
      </c>
      <c r="C432" s="398" t="s">
        <v>333</v>
      </c>
      <c r="D432" s="399">
        <v>36</v>
      </c>
      <c r="E432" s="355">
        <v>133</v>
      </c>
      <c r="F432" s="399">
        <f>D432+E432</f>
        <v>169</v>
      </c>
      <c r="G432" s="399">
        <f aca="true" t="shared" si="71" ref="G432:H435">D432*0.84</f>
        <v>30.24</v>
      </c>
      <c r="H432" s="399">
        <v>112</v>
      </c>
      <c r="I432" s="399">
        <f>G432+H432</f>
        <v>142.24</v>
      </c>
    </row>
    <row r="433" spans="1:9" ht="12.75">
      <c r="A433" s="681"/>
      <c r="B433" s="419" t="s">
        <v>242</v>
      </c>
      <c r="C433" s="398" t="s">
        <v>332</v>
      </c>
      <c r="D433" s="399">
        <v>0</v>
      </c>
      <c r="E433" s="355">
        <v>0</v>
      </c>
      <c r="F433" s="399">
        <f>D433+E433</f>
        <v>0</v>
      </c>
      <c r="G433" s="399">
        <f t="shared" si="71"/>
        <v>0</v>
      </c>
      <c r="H433" s="399">
        <f t="shared" si="71"/>
        <v>0</v>
      </c>
      <c r="I433" s="399">
        <f>G433+H433</f>
        <v>0</v>
      </c>
    </row>
    <row r="434" spans="1:9" ht="12.75">
      <c r="A434" s="458" t="s">
        <v>557</v>
      </c>
      <c r="B434" s="419" t="s">
        <v>309</v>
      </c>
      <c r="C434" s="398" t="s">
        <v>333</v>
      </c>
      <c r="D434" s="399">
        <v>13</v>
      </c>
      <c r="E434" s="355">
        <v>1546</v>
      </c>
      <c r="F434" s="399">
        <f>D434+E434</f>
        <v>1559</v>
      </c>
      <c r="G434" s="399">
        <f t="shared" si="71"/>
        <v>10.92</v>
      </c>
      <c r="H434" s="399">
        <v>1308</v>
      </c>
      <c r="I434" s="399">
        <f>G434+H434</f>
        <v>1318.92</v>
      </c>
    </row>
    <row r="435" spans="1:9" ht="12.75">
      <c r="A435" s="459" t="s">
        <v>521</v>
      </c>
      <c r="B435" s="419" t="s">
        <v>309</v>
      </c>
      <c r="C435" s="398" t="s">
        <v>332</v>
      </c>
      <c r="D435" s="399">
        <v>0</v>
      </c>
      <c r="E435" s="355">
        <v>0</v>
      </c>
      <c r="F435" s="399">
        <f>D435+E435</f>
        <v>0</v>
      </c>
      <c r="G435" s="399">
        <f t="shared" si="71"/>
        <v>0</v>
      </c>
      <c r="H435" s="399">
        <f t="shared" si="71"/>
        <v>0</v>
      </c>
      <c r="I435" s="399">
        <f>G435+H435</f>
        <v>0</v>
      </c>
    </row>
    <row r="436" spans="1:9" ht="12.75">
      <c r="A436" s="653" t="s">
        <v>132</v>
      </c>
      <c r="B436" s="654"/>
      <c r="C436" s="197"/>
      <c r="D436" s="61">
        <f aca="true" t="shared" si="72" ref="D436:I436">SUM(D432:D435)</f>
        <v>49</v>
      </c>
      <c r="E436" s="61">
        <f t="shared" si="72"/>
        <v>1679</v>
      </c>
      <c r="F436" s="61">
        <f t="shared" si="72"/>
        <v>1728</v>
      </c>
      <c r="G436" s="61">
        <f t="shared" si="72"/>
        <v>41.16</v>
      </c>
      <c r="H436" s="61">
        <f t="shared" si="72"/>
        <v>1420</v>
      </c>
      <c r="I436" s="61">
        <f t="shared" si="72"/>
        <v>1461.16</v>
      </c>
    </row>
    <row r="437" spans="1:9" ht="12.75">
      <c r="A437" s="685" t="s">
        <v>243</v>
      </c>
      <c r="B437" s="686"/>
      <c r="C437" s="420"/>
      <c r="D437" s="404">
        <f aca="true" t="shared" si="73" ref="D437:I437">D340+D373+D391+D410+D424</f>
        <v>15369</v>
      </c>
      <c r="E437" s="404">
        <f t="shared" si="73"/>
        <v>38429.6</v>
      </c>
      <c r="F437" s="404">
        <f t="shared" si="73"/>
        <v>53798.6</v>
      </c>
      <c r="G437" s="404">
        <f t="shared" si="73"/>
        <v>12957.4</v>
      </c>
      <c r="H437" s="404">
        <f t="shared" si="73"/>
        <v>33194</v>
      </c>
      <c r="I437" s="404">
        <f t="shared" si="73"/>
        <v>46151.4</v>
      </c>
    </row>
    <row r="438" spans="1:9" ht="12.75">
      <c r="A438" s="685" t="s">
        <v>306</v>
      </c>
      <c r="B438" s="686"/>
      <c r="C438" s="421"/>
      <c r="D438" s="389">
        <f aca="true" t="shared" si="74" ref="D438:I438">D341+D342+D343+D374+D375+D392+D395+D396+D400+D401+D402+D411+D425+D426+D427+D432+D433</f>
        <v>2408</v>
      </c>
      <c r="E438" s="389">
        <f t="shared" si="74"/>
        <v>10087</v>
      </c>
      <c r="F438" s="389">
        <f t="shared" si="74"/>
        <v>12495</v>
      </c>
      <c r="G438" s="389">
        <f t="shared" si="74"/>
        <v>2012.17</v>
      </c>
      <c r="H438" s="389">
        <f t="shared" si="74"/>
        <v>8050.55</v>
      </c>
      <c r="I438" s="389">
        <f t="shared" si="74"/>
        <v>10062.72</v>
      </c>
    </row>
    <row r="439" spans="1:9" ht="12.75">
      <c r="A439" s="685" t="s">
        <v>244</v>
      </c>
      <c r="B439" s="686"/>
      <c r="C439" s="422"/>
      <c r="D439" s="406">
        <f aca="true" t="shared" si="75" ref="D439:I439">D344+D345+D346+D376+D377+D393+D397+D398+D403+D404+D405+D412+D428+D429+D430+D434+D435</f>
        <v>332</v>
      </c>
      <c r="E439" s="406">
        <f t="shared" si="75"/>
        <v>5089</v>
      </c>
      <c r="F439" s="406">
        <f t="shared" si="75"/>
        <v>5421</v>
      </c>
      <c r="G439" s="406">
        <f t="shared" si="75"/>
        <v>275.84000000000003</v>
      </c>
      <c r="H439" s="406">
        <f t="shared" si="75"/>
        <v>4067.1599999999994</v>
      </c>
      <c r="I439" s="406">
        <f t="shared" si="75"/>
        <v>4343</v>
      </c>
    </row>
    <row r="440" spans="1:9" ht="12.75">
      <c r="A440" s="669" t="s">
        <v>365</v>
      </c>
      <c r="B440" s="670"/>
      <c r="C440" s="407"/>
      <c r="D440" s="61">
        <f aca="true" t="shared" si="76" ref="D440:I440">D437+D438+D439</f>
        <v>18109</v>
      </c>
      <c r="E440" s="61">
        <f t="shared" si="76"/>
        <v>53605.6</v>
      </c>
      <c r="F440" s="61">
        <f t="shared" si="76"/>
        <v>71714.6</v>
      </c>
      <c r="G440" s="61">
        <f t="shared" si="76"/>
        <v>15245.41</v>
      </c>
      <c r="H440" s="61">
        <f t="shared" si="76"/>
        <v>45311.71</v>
      </c>
      <c r="I440" s="61">
        <f t="shared" si="76"/>
        <v>60557.12</v>
      </c>
    </row>
    <row r="441" spans="1:9" ht="12.75">
      <c r="A441" s="153"/>
      <c r="B441" s="153"/>
      <c r="C441" s="203"/>
      <c r="D441" s="152"/>
      <c r="E441" s="152"/>
      <c r="F441" s="152"/>
      <c r="I441" s="332"/>
    </row>
    <row r="442" spans="1:9" ht="12.75">
      <c r="A442" s="186"/>
      <c r="B442" s="684" t="s">
        <v>465</v>
      </c>
      <c r="C442" s="684"/>
      <c r="D442" s="684"/>
      <c r="E442" s="186"/>
      <c r="F442" s="186"/>
      <c r="G442" s="187"/>
      <c r="H442" s="187"/>
      <c r="I442" s="187"/>
    </row>
    <row r="443" spans="1:9" ht="12.75">
      <c r="A443" s="186"/>
      <c r="B443" s="684" t="s">
        <v>466</v>
      </c>
      <c r="C443" s="684"/>
      <c r="D443" s="684"/>
      <c r="E443" s="186"/>
      <c r="F443" s="186"/>
      <c r="G443" s="186"/>
      <c r="H443" s="186"/>
      <c r="I443" s="186"/>
    </row>
    <row r="444" spans="2:4" ht="12.75">
      <c r="B444" s="684" t="s">
        <v>575</v>
      </c>
      <c r="C444" s="684"/>
      <c r="D444" s="684"/>
    </row>
  </sheetData>
  <sheetProtection/>
  <mergeCells count="145">
    <mergeCell ref="B444:D444"/>
    <mergeCell ref="A379:A391"/>
    <mergeCell ref="A394:B394"/>
    <mergeCell ref="A399:B399"/>
    <mergeCell ref="A400:A401"/>
    <mergeCell ref="A404:A405"/>
    <mergeCell ref="A407:A410"/>
    <mergeCell ref="A439:B439"/>
    <mergeCell ref="A440:B440"/>
    <mergeCell ref="B442:D442"/>
    <mergeCell ref="A326:A340"/>
    <mergeCell ref="A341:A343"/>
    <mergeCell ref="A344:A346"/>
    <mergeCell ref="A347:B347"/>
    <mergeCell ref="A320:D320"/>
    <mergeCell ref="A321:I321"/>
    <mergeCell ref="A322:I322"/>
    <mergeCell ref="A324:A325"/>
    <mergeCell ref="B324:B325"/>
    <mergeCell ref="D324:F324"/>
    <mergeCell ref="B443:D443"/>
    <mergeCell ref="A425:A430"/>
    <mergeCell ref="A431:B431"/>
    <mergeCell ref="A436:B436"/>
    <mergeCell ref="A437:B437"/>
    <mergeCell ref="A438:B438"/>
    <mergeCell ref="A432:A433"/>
    <mergeCell ref="A406:B406"/>
    <mergeCell ref="A413:B413"/>
    <mergeCell ref="A414:A424"/>
    <mergeCell ref="A348:A373"/>
    <mergeCell ref="A374:A375"/>
    <mergeCell ref="A376:A377"/>
    <mergeCell ref="A378:B378"/>
    <mergeCell ref="G324:I324"/>
    <mergeCell ref="A311:B311"/>
    <mergeCell ref="A312:B312"/>
    <mergeCell ref="A313:B313"/>
    <mergeCell ref="A314:B314"/>
    <mergeCell ref="A315:B315"/>
    <mergeCell ref="A319:D319"/>
    <mergeCell ref="A323:G323"/>
    <mergeCell ref="A282:B282"/>
    <mergeCell ref="A283:A293"/>
    <mergeCell ref="A294:A295"/>
    <mergeCell ref="A296:B296"/>
    <mergeCell ref="A297:A306"/>
    <mergeCell ref="A307:A310"/>
    <mergeCell ref="A262:A263"/>
    <mergeCell ref="B262:B263"/>
    <mergeCell ref="D262:F262"/>
    <mergeCell ref="G262:I262"/>
    <mergeCell ref="A264:A279"/>
    <mergeCell ref="A280:A281"/>
    <mergeCell ref="A258:D258"/>
    <mergeCell ref="G258:I258"/>
    <mergeCell ref="E259:F259"/>
    <mergeCell ref="G259:I259"/>
    <mergeCell ref="A260:I260"/>
    <mergeCell ref="H261:I261"/>
    <mergeCell ref="A67:I67"/>
    <mergeCell ref="A117:B117"/>
    <mergeCell ref="H68:I68"/>
    <mergeCell ref="A69:A70"/>
    <mergeCell ref="B69:B70"/>
    <mergeCell ref="D69:F69"/>
    <mergeCell ref="G69:I69"/>
    <mergeCell ref="A60:B60"/>
    <mergeCell ref="A61:B61"/>
    <mergeCell ref="A65:D65"/>
    <mergeCell ref="A66:I66"/>
    <mergeCell ref="A64:D64"/>
    <mergeCell ref="A59:B59"/>
    <mergeCell ref="A1:D1"/>
    <mergeCell ref="A2:D2"/>
    <mergeCell ref="A4:I4"/>
    <mergeCell ref="G2:I2"/>
    <mergeCell ref="G3:I3"/>
    <mergeCell ref="A6:A7"/>
    <mergeCell ref="B6:B7"/>
    <mergeCell ref="E3:F3"/>
    <mergeCell ref="G6:I6"/>
    <mergeCell ref="G1:I1"/>
    <mergeCell ref="A257:D257"/>
    <mergeCell ref="G257:I257"/>
    <mergeCell ref="A225:B225"/>
    <mergeCell ref="A198:I198"/>
    <mergeCell ref="H200:I200"/>
    <mergeCell ref="A21:A22"/>
    <mergeCell ref="A57:B57"/>
    <mergeCell ref="A58:B58"/>
    <mergeCell ref="A36:A52"/>
    <mergeCell ref="A53:A56"/>
    <mergeCell ref="D6:F6"/>
    <mergeCell ref="H5:I5"/>
    <mergeCell ref="A129:D129"/>
    <mergeCell ref="A113:A116"/>
    <mergeCell ref="A104:B104"/>
    <mergeCell ref="A33:A34"/>
    <mergeCell ref="A35:B35"/>
    <mergeCell ref="A8:A20"/>
    <mergeCell ref="A23:B23"/>
    <mergeCell ref="A24:A32"/>
    <mergeCell ref="A222:B222"/>
    <mergeCell ref="A223:B223"/>
    <mergeCell ref="A211:B211"/>
    <mergeCell ref="A212:A219"/>
    <mergeCell ref="A201:A202"/>
    <mergeCell ref="A224:B224"/>
    <mergeCell ref="A220:A221"/>
    <mergeCell ref="A203:A209"/>
    <mergeCell ref="A134:I134"/>
    <mergeCell ref="D137:F137"/>
    <mergeCell ref="G137:I137"/>
    <mergeCell ref="A137:A138"/>
    <mergeCell ref="B137:B138"/>
    <mergeCell ref="H136:I136"/>
    <mergeCell ref="A197:I197"/>
    <mergeCell ref="A139:A148"/>
    <mergeCell ref="A164:B164"/>
    <mergeCell ref="A193:D193"/>
    <mergeCell ref="A194:D194"/>
    <mergeCell ref="G201:I201"/>
    <mergeCell ref="A170:B170"/>
    <mergeCell ref="A169:B169"/>
    <mergeCell ref="A156:A161"/>
    <mergeCell ref="A150:B150"/>
    <mergeCell ref="A120:A125"/>
    <mergeCell ref="A133:I133"/>
    <mergeCell ref="A126:B126"/>
    <mergeCell ref="A130:D130"/>
    <mergeCell ref="A168:B168"/>
    <mergeCell ref="B201:B202"/>
    <mergeCell ref="A151:A153"/>
    <mergeCell ref="A155:B155"/>
    <mergeCell ref="A167:B167"/>
    <mergeCell ref="D201:F201"/>
    <mergeCell ref="A118:A119"/>
    <mergeCell ref="A71:A84"/>
    <mergeCell ref="A85:A90"/>
    <mergeCell ref="A91:B91"/>
    <mergeCell ref="A92:A96"/>
    <mergeCell ref="A101:B101"/>
    <mergeCell ref="A97:A100"/>
    <mergeCell ref="A105:A112"/>
  </mergeCells>
  <printOptions horizontalCentered="1"/>
  <pageMargins left="0.8267716535433072" right="0.35433070866141736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sumetk4</dc:creator>
  <cp:keywords/>
  <dc:description/>
  <cp:lastModifiedBy>Korisnik</cp:lastModifiedBy>
  <cp:lastPrinted>2019-01-09T09:11:24Z</cp:lastPrinted>
  <dcterms:created xsi:type="dcterms:W3CDTF">2007-10-08T11:23:51Z</dcterms:created>
  <dcterms:modified xsi:type="dcterms:W3CDTF">2019-01-09T10:07:05Z</dcterms:modified>
  <cp:category/>
  <cp:version/>
  <cp:contentType/>
  <cp:contentStatus/>
</cp:coreProperties>
</file>