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52" firstSheet="6" activeTab="18"/>
  </bookViews>
  <sheets>
    <sheet name="ŠUR 1." sheetId="1" r:id="rId1"/>
    <sheet name="ŠUR 1.po Op." sheetId="2" r:id="rId2"/>
    <sheet name="ŠUR 1.I" sheetId="3" r:id="rId3"/>
    <sheet name="ŠUR1.I po Op." sheetId="4" r:id="rId4"/>
    <sheet name="ŠUR1.II" sheetId="5" r:id="rId5"/>
    <sheet name="ŠUR1.II Po Op." sheetId="6" r:id="rId6"/>
    <sheet name="Sječe VZ" sheetId="7" r:id="rId7"/>
    <sheet name="Zb.sjek." sheetId="8" r:id="rId8"/>
    <sheet name="Sječe ZP" sheetId="9" r:id="rId9"/>
    <sheet name="Sječe po Opć. " sheetId="10" r:id="rId10"/>
    <sheet name="Sjek. ŠG" sheetId="11" r:id="rId11"/>
    <sheet name="Zb.Pl.sječa" sheetId="12" r:id="rId12"/>
    <sheet name="Pl.sj.ŠG." sheetId="13" r:id="rId13"/>
    <sheet name="Pl.real." sheetId="14" r:id="rId14"/>
    <sheet name="Pl.real.po Op." sheetId="15" r:id="rId15"/>
    <sheet name="Vlas.kap.ŠG." sheetId="16" r:id="rId16"/>
    <sheet name="Kap.zb." sheetId="17" r:id="rId17"/>
    <sheet name="Ang.kap." sheetId="18" r:id="rId18"/>
    <sheet name="Zaposl. " sheetId="19" r:id="rId19"/>
    <sheet name="Rad.vr." sheetId="20" r:id="rId20"/>
    <sheet name="FINAN." sheetId="21" r:id="rId21"/>
    <sheet name="INV.NB" sheetId="22" r:id="rId22"/>
    <sheet name="INV.NAB" sheetId="23" r:id="rId23"/>
  </sheets>
  <externalReferences>
    <externalReference r:id="rId2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<sst xmlns="http://schemas.openxmlformats.org/spreadsheetml/2006/main" count="3600" uniqueCount="608">
  <si>
    <t>Gospod. Jedinice</t>
  </si>
  <si>
    <t>Šire kategorije</t>
  </si>
  <si>
    <t>Četinari</t>
  </si>
  <si>
    <t>Lišćari</t>
  </si>
  <si>
    <t>Svega</t>
  </si>
  <si>
    <t xml:space="preserve">Četinari </t>
  </si>
  <si>
    <t>Visoke šume</t>
  </si>
  <si>
    <t>Kulture</t>
  </si>
  <si>
    <t>Izdanačke šume</t>
  </si>
  <si>
    <t>U K U P N O</t>
  </si>
  <si>
    <t>"Konjuh"</t>
  </si>
  <si>
    <t>Gornja Drinjača</t>
  </si>
  <si>
    <t>Srednja Drinjača</t>
  </si>
  <si>
    <t>Gostelja</t>
  </si>
  <si>
    <t>Š.G.</t>
  </si>
  <si>
    <t>SVEUKUPNO</t>
  </si>
  <si>
    <t>"Sprečko"</t>
  </si>
  <si>
    <t>"Majevičko"</t>
  </si>
  <si>
    <t>"Vlaseničko"</t>
  </si>
  <si>
    <t>ŠUME TK</t>
  </si>
  <si>
    <t>Tabela 2.</t>
  </si>
  <si>
    <t>P L A N</t>
  </si>
  <si>
    <t>JP "ŠUME TK" DD</t>
  </si>
  <si>
    <t>K L A D A NJ</t>
  </si>
  <si>
    <t>Oskova</t>
  </si>
  <si>
    <t>Turija</t>
  </si>
  <si>
    <t>G.Spreča</t>
  </si>
  <si>
    <t>M.Spreča</t>
  </si>
  <si>
    <t>Jala Majevica</t>
  </si>
  <si>
    <t>Rudenik Svatovac</t>
  </si>
  <si>
    <t>Šemunica</t>
  </si>
  <si>
    <t>Maoča</t>
  </si>
  <si>
    <t>T.Bistrica</t>
  </si>
  <si>
    <t>M.J.Rijeka</t>
  </si>
  <si>
    <t>J.Tavna</t>
  </si>
  <si>
    <t>D.Drinjača</t>
  </si>
  <si>
    <t>S.L.Rijeka</t>
  </si>
  <si>
    <t>Struktura</t>
  </si>
  <si>
    <t>Vrsta drveta</t>
  </si>
  <si>
    <t>PLANIRANA DRVNA MASA</t>
  </si>
  <si>
    <t>Bruto</t>
  </si>
  <si>
    <t>Neto</t>
  </si>
  <si>
    <t>Tabela 3.</t>
  </si>
  <si>
    <t>Jela/smrča</t>
  </si>
  <si>
    <t>Bijeli bor</t>
  </si>
  <si>
    <t>Crni bor</t>
  </si>
  <si>
    <t>ČETINARI</t>
  </si>
  <si>
    <t>Bukva</t>
  </si>
  <si>
    <t>Hrast</t>
  </si>
  <si>
    <t>Ostali lišćari</t>
  </si>
  <si>
    <t>Plemen. lišćari</t>
  </si>
  <si>
    <t>LIŠĆARI</t>
  </si>
  <si>
    <t>REDOVAN PLAN</t>
  </si>
  <si>
    <t>OSTALE SJEČE</t>
  </si>
  <si>
    <t>Sanitarne sječe</t>
  </si>
  <si>
    <t>Maloprodaja</t>
  </si>
  <si>
    <t>UKUPNO OSTALE SJEČE</t>
  </si>
  <si>
    <t>Plan sječa m3 (bruto)</t>
  </si>
  <si>
    <t>Plan sječa m3 (neto)</t>
  </si>
  <si>
    <t>Tabela 3.1.</t>
  </si>
  <si>
    <t>ŠG "KONJUH"KLADANJ</t>
  </si>
  <si>
    <t>GORNJA DRINJAČA</t>
  </si>
  <si>
    <t>SREDNJA DRINJAČA</t>
  </si>
  <si>
    <t>GOSTELJA</t>
  </si>
  <si>
    <t>ŠG "KONJUH"</t>
  </si>
  <si>
    <t>ŠG "SPREČKO" ŽIVINICE</t>
  </si>
  <si>
    <t>Tabela 3.2.</t>
  </si>
  <si>
    <t>ŠUMAR. BANOVIĆI</t>
  </si>
  <si>
    <t>ŠUMAR. TUZLA</t>
  </si>
  <si>
    <t>ŠG "SPREČKO"</t>
  </si>
  <si>
    <t>Tabela 3.3.</t>
  </si>
  <si>
    <t>ŠG "MAJEVIČKO" SREBRENIK</t>
  </si>
  <si>
    <t>ŠUMAR. ČELIĆ</t>
  </si>
  <si>
    <t>ŠG "MAJEVIČKO"</t>
  </si>
  <si>
    <t>ŠUM.SREBRENIK</t>
  </si>
  <si>
    <t>ŠG "VLASENIČKO" TURALIĆI</t>
  </si>
  <si>
    <t>Tabela 3.4.</t>
  </si>
  <si>
    <t>ŠUMAR. JELICA</t>
  </si>
  <si>
    <t>ŠUMAR. JELOVIK</t>
  </si>
  <si>
    <t>ŠG "VLASENIČKO"</t>
  </si>
  <si>
    <t>Red.br.</t>
  </si>
  <si>
    <t>S o r t i m e n t</t>
  </si>
  <si>
    <t xml:space="preserve">Količina </t>
  </si>
  <si>
    <t>Cijena</t>
  </si>
  <si>
    <t>Vrijednost</t>
  </si>
  <si>
    <t>Količina</t>
  </si>
  <si>
    <t>REDOVNE SJEČE</t>
  </si>
  <si>
    <t>J/S</t>
  </si>
  <si>
    <t>b.c.bor</t>
  </si>
  <si>
    <t>Trupci III klasa</t>
  </si>
  <si>
    <t>Ukupno trupci četinara</t>
  </si>
  <si>
    <t>Rudno drvo četinara</t>
  </si>
  <si>
    <t>Celulozno drvo</t>
  </si>
  <si>
    <t>Ukupno četinari</t>
  </si>
  <si>
    <t>Trupci F klase</t>
  </si>
  <si>
    <t>Trupci L klase</t>
  </si>
  <si>
    <t>Trupci I klase</t>
  </si>
  <si>
    <t>Trupci II klase</t>
  </si>
  <si>
    <r>
      <t xml:space="preserve">Trupci </t>
    </r>
    <r>
      <rPr>
        <sz val="10"/>
        <rFont val="Arial"/>
        <family val="2"/>
      </rPr>
      <t>III klase</t>
    </r>
  </si>
  <si>
    <t>Pl. Lišćari</t>
  </si>
  <si>
    <t>Trupci ostalih lišćara</t>
  </si>
  <si>
    <t>Ukupno trupci lišćara</t>
  </si>
  <si>
    <t>Rudno drvo lišćara</t>
  </si>
  <si>
    <t>Ogrevno drvo</t>
  </si>
  <si>
    <t>Ukupno lišćari</t>
  </si>
  <si>
    <t>Malop.ogr.drv. u dub.stanju</t>
  </si>
  <si>
    <t>L i š ć a r i</t>
  </si>
  <si>
    <t>Č e t i n a r i</t>
  </si>
  <si>
    <t xml:space="preserve">UKUPNO </t>
  </si>
  <si>
    <t>% učeš.</t>
  </si>
  <si>
    <t>ŠG "KONJUH" KLADANJ</t>
  </si>
  <si>
    <t>Tabela 4.1.</t>
  </si>
  <si>
    <t>Tabela 4.</t>
  </si>
  <si>
    <t>Ukupne sječe</t>
  </si>
  <si>
    <t>Tabela 4.2.</t>
  </si>
  <si>
    <t>Tabela 4.3.</t>
  </si>
  <si>
    <t>ŠG "VLASENIČKO" KLADANJ</t>
  </si>
  <si>
    <t>Tabela 4.4.</t>
  </si>
  <si>
    <t>PLAN PROIZVODNJE PO ANGAŽOVANIM KAPACITETIMA</t>
  </si>
  <si>
    <t>Tabela 6.</t>
  </si>
  <si>
    <t>Faza rada</t>
  </si>
  <si>
    <t>UKUPNO JP"ŠUME TK"</t>
  </si>
  <si>
    <t>Oblovina</t>
  </si>
  <si>
    <t>Ogrev</t>
  </si>
  <si>
    <t>Ukupno</t>
  </si>
  <si>
    <t>Sječa</t>
  </si>
  <si>
    <t>Izvoz</t>
  </si>
  <si>
    <t>Otprema</t>
  </si>
  <si>
    <t>II Usluge</t>
  </si>
  <si>
    <t>I+II+III</t>
  </si>
  <si>
    <t>UKUPNO</t>
  </si>
  <si>
    <t>-vlastiti kapaciteti-</t>
  </si>
  <si>
    <t>Jed.mjere</t>
  </si>
  <si>
    <t>Planirano</t>
  </si>
  <si>
    <t>Motor.pile</t>
  </si>
  <si>
    <t>Izvršilaca</t>
  </si>
  <si>
    <t>m3</t>
  </si>
  <si>
    <t>kom</t>
  </si>
  <si>
    <t>Lifranje</t>
  </si>
  <si>
    <t>radnik</t>
  </si>
  <si>
    <t>Animalna vuča</t>
  </si>
  <si>
    <t>Sječa i izrada</t>
  </si>
  <si>
    <t>Konji</t>
  </si>
  <si>
    <t>par</t>
  </si>
  <si>
    <t>Mehanizov.vuča sa odvoltac.</t>
  </si>
  <si>
    <t>Zgl.trakt.</t>
  </si>
  <si>
    <t>utovar sa</t>
  </si>
  <si>
    <t>primicanjem</t>
  </si>
  <si>
    <t>Mehaniz.</t>
  </si>
  <si>
    <t>Auto dizal.</t>
  </si>
  <si>
    <t>Ručni</t>
  </si>
  <si>
    <t>utovar</t>
  </si>
  <si>
    <t>Gradnja i</t>
  </si>
  <si>
    <t>održavanje</t>
  </si>
  <si>
    <t>vlaka i put.</t>
  </si>
  <si>
    <t>Građ.maš.</t>
  </si>
  <si>
    <t>Ukupna proizv.vlast.kapacit.</t>
  </si>
  <si>
    <t>Šumarija</t>
  </si>
  <si>
    <t>Sjetva sjemenom</t>
  </si>
  <si>
    <t>Sadnja sadnicama</t>
  </si>
  <si>
    <t>Šifra</t>
  </si>
  <si>
    <t>ha</t>
  </si>
  <si>
    <t>Pripr.zemlj.za prir.podmlađ.</t>
  </si>
  <si>
    <t>"KONJUH"</t>
  </si>
  <si>
    <t>G.Drinjača</t>
  </si>
  <si>
    <t>S.Drinjača</t>
  </si>
  <si>
    <t>Banovići</t>
  </si>
  <si>
    <t>Tuzla</t>
  </si>
  <si>
    <t>"SPREČKO"</t>
  </si>
  <si>
    <t>Srebrenik</t>
  </si>
  <si>
    <t>Čelić</t>
  </si>
  <si>
    <t>Jelovik</t>
  </si>
  <si>
    <t>Jelica</t>
  </si>
  <si>
    <t>"VLASENIČKO"</t>
  </si>
  <si>
    <t>"MAJEVIČKO"</t>
  </si>
  <si>
    <t>ŠUMSKO GAZDINSTVO</t>
  </si>
  <si>
    <t>(pošumljavanje)</t>
  </si>
  <si>
    <t>Tabela 1.</t>
  </si>
  <si>
    <t xml:space="preserve">3 - Izdanačke šume -kategorija 4000       </t>
  </si>
  <si>
    <t>1 - Visoke šume sa prirodnom obnovom -kategorija 1000</t>
  </si>
  <si>
    <t>4 - Šibljaci i goleti podesni za pošumlj.-kategorija 5000</t>
  </si>
  <si>
    <t>Tabela 1.a.</t>
  </si>
  <si>
    <t>Ukupno pošumljavanje ha</t>
  </si>
  <si>
    <t>(popunjavanje)</t>
  </si>
  <si>
    <t>Popunjav.prirod.podmlatka</t>
  </si>
  <si>
    <t>Popunjav.šumskih kultura</t>
  </si>
  <si>
    <t>Ukupno popunjavanje ha</t>
  </si>
  <si>
    <t>2 - Šumske kulture -kategorija 3000</t>
  </si>
  <si>
    <t>Njega šumskih kultura</t>
  </si>
  <si>
    <t>Mladika i</t>
  </si>
  <si>
    <t>Prorede</t>
  </si>
  <si>
    <t>guštika</t>
  </si>
  <si>
    <t>R.br.</t>
  </si>
  <si>
    <t>Tabela 9.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</si>
  <si>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</si>
  <si>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</si>
  <si>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</si>
  <si>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</si>
  <si>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</si>
  <si>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</si>
  <si>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</si>
  <si>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</si>
  <si>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Uprava ŠG</t>
  </si>
  <si>
    <t>Mjesec</t>
  </si>
  <si>
    <t>Za obračun</t>
  </si>
  <si>
    <t>Dana</t>
  </si>
  <si>
    <t>Sati</t>
  </si>
  <si>
    <t>Broj radnih dana</t>
  </si>
  <si>
    <t>Dani praznika</t>
  </si>
  <si>
    <t>Subote i nedjelje</t>
  </si>
  <si>
    <t>Kalendarski broj dana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</si>
  <si>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</si>
  <si>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</si>
  <si>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</si>
  <si>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</si>
  <si>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</si>
  <si>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</si>
  <si>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</si>
  <si>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</si>
  <si>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</si>
  <si>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</si>
  <si>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</si>
  <si>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</si>
  <si>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Tabela 10.</t>
  </si>
  <si>
    <t>Četin.</t>
  </si>
  <si>
    <t>Tabela 5.1.</t>
  </si>
  <si>
    <t>Tabela 5.2.</t>
  </si>
  <si>
    <t>Tabela 5.4.</t>
  </si>
  <si>
    <t>Trupci II klasa</t>
  </si>
  <si>
    <t>km</t>
  </si>
  <si>
    <t>Tabela 5.</t>
  </si>
  <si>
    <t>ŠG "Konjuh"</t>
  </si>
  <si>
    <t>ŠG "Sprečko"</t>
  </si>
  <si>
    <t>ŠG "Majevičko"</t>
  </si>
  <si>
    <t>ŠG "Vlaseničko"</t>
  </si>
  <si>
    <t>JP "ŠUME TK"</t>
  </si>
  <si>
    <t>UKUPNO JP</t>
  </si>
  <si>
    <t>PREGLED</t>
  </si>
  <si>
    <t>Odjel</t>
  </si>
  <si>
    <t>Sanitarna</t>
  </si>
  <si>
    <t>ODJELI</t>
  </si>
  <si>
    <t>MALOPRODAJA</t>
  </si>
  <si>
    <t>SVEGA KONJUH</t>
  </si>
  <si>
    <t>Plan sječe m3  (neto)</t>
  </si>
  <si>
    <t>Plan sječe m3  (bruto)</t>
  </si>
  <si>
    <t>Tabela 2.1.</t>
  </si>
  <si>
    <t>Tabela 2.3.</t>
  </si>
  <si>
    <t>Tinja</t>
  </si>
  <si>
    <t>Tabela 2.4.</t>
  </si>
  <si>
    <t>Sapna Lokanjska Rijeka</t>
  </si>
  <si>
    <t>S T R U K T U R A</t>
  </si>
  <si>
    <t>Građevinski objekti:</t>
  </si>
  <si>
    <t>Šumski kamionski putevi</t>
  </si>
  <si>
    <t>Mostovi</t>
  </si>
  <si>
    <t>SVEGA</t>
  </si>
  <si>
    <t>Zglobni traktor LKT</t>
  </si>
  <si>
    <t>Zglobni traktor Farmer</t>
  </si>
  <si>
    <t>U K U P N O:</t>
  </si>
  <si>
    <t>N A Z I V</t>
  </si>
  <si>
    <t>j/m</t>
  </si>
  <si>
    <t>KONJUH</t>
  </si>
  <si>
    <t>SPREČKO</t>
  </si>
  <si>
    <t>MAJEVIČKO</t>
  </si>
  <si>
    <t>VLASENIČKO</t>
  </si>
  <si>
    <t>MOTORNE PILE</t>
  </si>
  <si>
    <t>Ostatak iza industr.sječa</t>
  </si>
  <si>
    <t>(njega šum. kultura i sastojina iz prirodne obnove)</t>
  </si>
  <si>
    <t>Njega prirodne sastojine</t>
  </si>
  <si>
    <t>ŠUMAR. SREBRENIK</t>
  </si>
  <si>
    <t>Tabela 5.3.</t>
  </si>
  <si>
    <t>DIREKCIJA I PŠ</t>
  </si>
  <si>
    <t>j/mj</t>
  </si>
  <si>
    <t>Donja Dr.</t>
  </si>
  <si>
    <t>Mehanizov. vuča sa odvoltacijom</t>
  </si>
  <si>
    <t>Mehanizovani</t>
  </si>
  <si>
    <t>vlaka i puteva</t>
  </si>
  <si>
    <t>ŠUMSKI KAMIONSKI PUTEVI</t>
  </si>
  <si>
    <t>ANIMAL- KONJI ZA VUČU</t>
  </si>
  <si>
    <t>BULDOZER</t>
  </si>
  <si>
    <t>TERENSKA VOZILA</t>
  </si>
  <si>
    <t>PRINTERI</t>
  </si>
  <si>
    <t>ŠTALA</t>
  </si>
  <si>
    <t>OSTALO</t>
  </si>
  <si>
    <t>ZGLOBNI TRAKTORI</t>
  </si>
  <si>
    <t>S V E G A</t>
  </si>
  <si>
    <t>Ukupna proizv.vlast.kapac.</t>
  </si>
  <si>
    <t>Uk. otprema</t>
  </si>
  <si>
    <t>4 - Šibljaci i goleti podesni za pošumljav.-kategorija 5000</t>
  </si>
  <si>
    <t>I Vlast. kapac.</t>
  </si>
  <si>
    <t>III Maloprod.</t>
  </si>
  <si>
    <t>-realizac.m3</t>
  </si>
  <si>
    <t>UREĐENJE DVORIŠTA POSL.OBJ.</t>
  </si>
  <si>
    <t xml:space="preserve">JP "ŠUME TK" DD </t>
  </si>
  <si>
    <t>GJ</t>
  </si>
  <si>
    <t>Os.sj.</t>
  </si>
  <si>
    <t>SANIT. SJEČE</t>
  </si>
  <si>
    <t>Šifra radova:</t>
  </si>
  <si>
    <t>Šifra radova</t>
  </si>
  <si>
    <t>Maloprod.</t>
  </si>
  <si>
    <t>Ost.sj.</t>
  </si>
  <si>
    <t>Ja.Tav.</t>
  </si>
  <si>
    <t>SVEGA MAJEV.</t>
  </si>
  <si>
    <t>SVEGA VLASEN.</t>
  </si>
  <si>
    <t>Tabela 2.a.</t>
  </si>
  <si>
    <t>Kladanj</t>
  </si>
  <si>
    <t>Živinice</t>
  </si>
  <si>
    <t>Lukavac</t>
  </si>
  <si>
    <t>Gračanica</t>
  </si>
  <si>
    <t>Kalesija</t>
  </si>
  <si>
    <t>Teočak</t>
  </si>
  <si>
    <t>Sapna</t>
  </si>
  <si>
    <t>Tabela 4.a.</t>
  </si>
  <si>
    <t>Vrsta sječe</t>
  </si>
  <si>
    <t>Redovne sječe</t>
  </si>
  <si>
    <t>Sortimenti</t>
  </si>
  <si>
    <t>Ostale sječe</t>
  </si>
  <si>
    <t>Vrijednost drveta na panju</t>
  </si>
  <si>
    <t>Naknada 5% za budžet općine</t>
  </si>
  <si>
    <t>Ukupno naknada 7%</t>
  </si>
  <si>
    <t>047</t>
  </si>
  <si>
    <t>001</t>
  </si>
  <si>
    <t>057</t>
  </si>
  <si>
    <t>035</t>
  </si>
  <si>
    <t>094</t>
  </si>
  <si>
    <t>044</t>
  </si>
  <si>
    <t>085</t>
  </si>
  <si>
    <t>056</t>
  </si>
  <si>
    <t>138</t>
  </si>
  <si>
    <t>142</t>
  </si>
  <si>
    <t>Lišć.</t>
  </si>
  <si>
    <t>Pr.zemlj.za prir.podml.</t>
  </si>
  <si>
    <t>Šifra općine:</t>
  </si>
  <si>
    <t>047 Kladanj</t>
  </si>
  <si>
    <t>106 Živinice</t>
  </si>
  <si>
    <t>001 Banovići</t>
  </si>
  <si>
    <t>057 Lukavac</t>
  </si>
  <si>
    <t>035 Gračanica</t>
  </si>
  <si>
    <t>094 Tuzla</t>
  </si>
  <si>
    <t>044 Kalesija</t>
  </si>
  <si>
    <t>085 Srebrenik</t>
  </si>
  <si>
    <t>056 Čelić</t>
  </si>
  <si>
    <t>138 Sapna</t>
  </si>
  <si>
    <t>142 Teočak</t>
  </si>
  <si>
    <t>Popunj.prir.podmlatka</t>
  </si>
  <si>
    <t>Popunj.šum. kultura</t>
  </si>
  <si>
    <t>Šifra:</t>
  </si>
  <si>
    <t>Ukupno njega ha</t>
  </si>
  <si>
    <t>Tabela 1.I.</t>
  </si>
  <si>
    <t>Tabela 1.I.a.</t>
  </si>
  <si>
    <t>Tabela 1.II.</t>
  </si>
  <si>
    <t>Tabela 1.II.a.</t>
  </si>
  <si>
    <t>Tabela 4.a.1.</t>
  </si>
  <si>
    <t>Tabela 4.a.2.</t>
  </si>
  <si>
    <t>Tabela 4.a.3.</t>
  </si>
  <si>
    <t>Tabela 4.a.4.</t>
  </si>
  <si>
    <t>FRIŽIDER</t>
  </si>
  <si>
    <t>VRIJEDNOST REALIZACIJE PO OPŠTINAMA</t>
  </si>
  <si>
    <t>Njega šuma po opštinama ha</t>
  </si>
  <si>
    <t>Šifra opštine</t>
  </si>
  <si>
    <t>Popunjavanje po opštinama ha</t>
  </si>
  <si>
    <t>Šifra opštine:</t>
  </si>
  <si>
    <t>Pošumljavanje po opštinama ha</t>
  </si>
  <si>
    <t>opštine</t>
  </si>
  <si>
    <t>D.Krivaja</t>
  </si>
  <si>
    <t>PUTNIČKO VOZILO</t>
  </si>
  <si>
    <t>UNUTARNJE UREĐENJE PROSTORIJA</t>
  </si>
  <si>
    <t>Sporedne djelatnosti</t>
  </si>
  <si>
    <t>Mr.</t>
  </si>
  <si>
    <t>ostali</t>
  </si>
  <si>
    <t>ŠG KONJUH</t>
  </si>
  <si>
    <t>Ukupno stanje</t>
  </si>
  <si>
    <t xml:space="preserve">Planirano zapošljavanje </t>
  </si>
  <si>
    <t>ŠG SPREČKO</t>
  </si>
  <si>
    <t>ŠG MAJEVIČKO</t>
  </si>
  <si>
    <t>ŠG VLASENIČKO</t>
  </si>
  <si>
    <t>struka</t>
  </si>
  <si>
    <t>PRIVATNE ŠUME</t>
  </si>
  <si>
    <t>DIREKCIJA</t>
  </si>
  <si>
    <t>UKUPNO STANJE</t>
  </si>
  <si>
    <t>Majevica-jablan.rij.</t>
  </si>
  <si>
    <t xml:space="preserve">Ukupno plan.zapošljav. </t>
  </si>
  <si>
    <t>Opština</t>
  </si>
  <si>
    <t>REKAPITULACIJA PLANA</t>
  </si>
  <si>
    <t>Tabela 2.a.1.</t>
  </si>
  <si>
    <t>Jed.mj.</t>
  </si>
  <si>
    <t>šumarska</t>
  </si>
  <si>
    <t xml:space="preserve"> U K U P N O</t>
  </si>
  <si>
    <t>Naknada 2% za budžet kantona</t>
  </si>
  <si>
    <t>NABAVKA ZEMLJIŠTA</t>
  </si>
  <si>
    <t>Zglobni traktor Eccotrak</t>
  </si>
  <si>
    <t>KOMBI BUS (1+8)</t>
  </si>
  <si>
    <t>RAČUNARI</t>
  </si>
  <si>
    <t>VANJSKO UREĐENJE POSL.OBJEKATA</t>
  </si>
  <si>
    <t xml:space="preserve">*  - Zaštićeni pejzaž - zona A(dio od.) </t>
  </si>
  <si>
    <t xml:space="preserve">** - Zaštićeni pejzaž - zona B(dio od.) </t>
  </si>
  <si>
    <t xml:space="preserve">***- Zaštićeni pejzaž - zona C(dio od.) </t>
  </si>
  <si>
    <t>0</t>
  </si>
  <si>
    <t>KLADANJ</t>
  </si>
  <si>
    <t>Tabela 11.</t>
  </si>
  <si>
    <t>KONTO I NAZIV</t>
  </si>
  <si>
    <t>POSLOVNE JEDINICE</t>
  </si>
  <si>
    <t>Priv.šume</t>
  </si>
  <si>
    <t>Direkcija</t>
  </si>
  <si>
    <t>PRIHODI</t>
  </si>
  <si>
    <t>PRIHODI OD PRODAJE ROBE NA DOM.TRŽIŠTU</t>
  </si>
  <si>
    <t>PRIHODI OD PRODAJE PROIZVODA I USLUGA</t>
  </si>
  <si>
    <t>PRIHODI OD PREMIJA, SUBVENCIJA, POTICAJA I SL.</t>
  </si>
  <si>
    <t>PRIHODI OD ZAKUPA</t>
  </si>
  <si>
    <t>PRIHODI OD DONACIJA</t>
  </si>
  <si>
    <t>OSTALI PRIHODI PO DRUGIM OSNOVAMA</t>
  </si>
  <si>
    <t>PRIHODI OD KAMATA</t>
  </si>
  <si>
    <t>UKUPNO PRIHODI</t>
  </si>
  <si>
    <t>RASHODI</t>
  </si>
  <si>
    <t>UTROŠENE SIROVINE I MATERIJAL</t>
  </si>
  <si>
    <t>UTROŠENA ENERGIJA I GORIVO</t>
  </si>
  <si>
    <t>UTROŠENI REZERVNI DIJELOVI</t>
  </si>
  <si>
    <t>OTPIS SITNOG INVENTARA, AMBALAŽE I AUTO GUMA</t>
  </si>
  <si>
    <t xml:space="preserve">TROŠKOVI BRUTO PLAĆA </t>
  </si>
  <si>
    <t>TROŠKOVI NAKNADA PLAĆA</t>
  </si>
  <si>
    <t>TROŠKOVI SLUŽBENIH PUTOVANJA</t>
  </si>
  <si>
    <t>TROŠ.OST.PRIMANJA,NAKNADA I MATER.PRAVA ZAP.</t>
  </si>
  <si>
    <t>TROŠKOVI NAKNADA ODBORA, KOMISIJA I SL.</t>
  </si>
  <si>
    <t>TROŠKOVI NAKNADA OSTALIM FIZ.LICIMA</t>
  </si>
  <si>
    <t>TROŠKOVI USLUGA IZRADE I DORADE UČINAKA</t>
  </si>
  <si>
    <t>TROŠKOVI TRANSPORTNIH USLUGA</t>
  </si>
  <si>
    <t>TROŠKOVI USLUGA ODRŽAVANJA</t>
  </si>
  <si>
    <t>TROŠKOVI ZAKUPA</t>
  </si>
  <si>
    <t>TROŠKOVI REKLAME I SPONZORSTVA</t>
  </si>
  <si>
    <t>TROŠKOVI OSTALIH USLUGA</t>
  </si>
  <si>
    <t>AMORTIZACIJA STALNIH SREDSTAVA</t>
  </si>
  <si>
    <t>TROŠKOVI NEPROIZVODNIH USLUGA</t>
  </si>
  <si>
    <t>TROŠKOVI REPREZENTACIJE</t>
  </si>
  <si>
    <t>TROŠKOVI PREMIJA OSIGURANJA</t>
  </si>
  <si>
    <t>TROŠKOVI PLATNOG PROMETA</t>
  </si>
  <si>
    <t>TROŠKOVI POŠT. I TELEKOM. USLUGA</t>
  </si>
  <si>
    <t xml:space="preserve">POREZI, TAKSE, NAKNADE I DR.DAŽBINE </t>
  </si>
  <si>
    <t>TROŠKOVI ČLAN.DOPRINOSA I SL.OBAVEZA</t>
  </si>
  <si>
    <t xml:space="preserve">OSTALI NEMATERIJALNI TROŠKOVI </t>
  </si>
  <si>
    <t>RASHODI KAMATA</t>
  </si>
  <si>
    <t>RASHODI IZ RAN.PERIODA</t>
  </si>
  <si>
    <t>UKUPNO RASHODI</t>
  </si>
  <si>
    <t>RAZLIKA PRIHODA I RASHODA - DOBIT</t>
  </si>
  <si>
    <t>NAPLAĆENA OTPISANA POTRAŽ.</t>
  </si>
  <si>
    <t>GUBICI OD PRODAJE MATERIJALA</t>
  </si>
  <si>
    <t>NABAVNA VRIJEDNOST PRODATE ROBE</t>
  </si>
  <si>
    <t>Donja
 Krivaja</t>
  </si>
  <si>
    <t>Majevica  Jala</t>
  </si>
  <si>
    <t>*  - Zaštićeni pejzaž - zona A1</t>
  </si>
  <si>
    <t>Revizija certifikata</t>
  </si>
  <si>
    <t xml:space="preserve">PREGLED </t>
  </si>
  <si>
    <t>Rudenik  Svatovac</t>
  </si>
  <si>
    <t>Os.sječe</t>
  </si>
  <si>
    <t>SVEGA SPREČKO</t>
  </si>
  <si>
    <t xml:space="preserve">        ** - Zaštićeni pejzaž - zona B1               *** - Zaštićeni pejzaž - zona C1</t>
  </si>
  <si>
    <t>ŠG"KONJUH" KLADANJ</t>
  </si>
  <si>
    <t>R.b.</t>
  </si>
  <si>
    <t>DIREKCIJA i PŠ</t>
  </si>
  <si>
    <t>Količ.</t>
  </si>
  <si>
    <t>Vrijedn.</t>
  </si>
  <si>
    <t>LANCI ZA KOMBINIRKU</t>
  </si>
  <si>
    <t>NABAVKA STRUČNE LITERATURE</t>
  </si>
  <si>
    <t>PRINTER U BOJI</t>
  </si>
  <si>
    <t>GPS</t>
  </si>
  <si>
    <t>KLIMATIZACIJA UPRAVNE ZGRADE</t>
  </si>
  <si>
    <t>KANCELARIJSKI NAMJEŠTAJ (komadni)</t>
  </si>
  <si>
    <t>CERTIFICIRANJE ŠUMA-5 GOD.</t>
  </si>
  <si>
    <t>IZGRADNJA POSL OBJEKTA</t>
  </si>
  <si>
    <t>PRESA ZA IZRADU SAJLI I CRIJEVA</t>
  </si>
  <si>
    <t>TELEFON/FAX KOPIR APARAT</t>
  </si>
  <si>
    <t>APARAT ZA VARENJE</t>
  </si>
  <si>
    <t>BRUSILICA</t>
  </si>
  <si>
    <t>BUŠILICA</t>
  </si>
  <si>
    <t>MOTORNO VITLO</t>
  </si>
  <si>
    <t>PEĆ NA PELET</t>
  </si>
  <si>
    <t>OPREMA ZA GAŠENJE POŽARA</t>
  </si>
  <si>
    <t>UREĐENJE SJEMENSKIH SASTOJINA</t>
  </si>
  <si>
    <t>IZRAD.PROJ.DOKUM.ZA MOST</t>
  </si>
  <si>
    <t xml:space="preserve">IZR.PROJ.DOK.KAM.PUT </t>
  </si>
  <si>
    <t>m2</t>
  </si>
  <si>
    <t xml:space="preserve">Zglobni traktor HITNER </t>
  </si>
  <si>
    <t>Motorne pile</t>
  </si>
  <si>
    <t>Sredstva rada za isk.šum</t>
  </si>
  <si>
    <t>KM</t>
  </si>
  <si>
    <t>Sanitarna *</t>
  </si>
  <si>
    <t>Trupci F klasa</t>
  </si>
  <si>
    <t>Trupci I klasa</t>
  </si>
  <si>
    <t>Trupci I/III klasa</t>
  </si>
  <si>
    <t>Trupci F</t>
  </si>
  <si>
    <t>Gornja Spreča</t>
  </si>
  <si>
    <t>Trupca I/III klasa</t>
  </si>
  <si>
    <t>PUMPA TA PRANJ.VOZ.TOPLA VODA</t>
  </si>
  <si>
    <t>MAŠINA ZA BUŠENJE RUPA</t>
  </si>
  <si>
    <t>TRIMERI</t>
  </si>
  <si>
    <t>KOMBINIRKA</t>
  </si>
  <si>
    <t>MOTORNO SVRDLO ZA ZEMLJU</t>
  </si>
  <si>
    <t>IZGRADNJA I MODERNIZ.RADIONE</t>
  </si>
  <si>
    <t>KOMPRESOR ZA ZRAČNI SISTEM</t>
  </si>
  <si>
    <t>NADZ.SENZORSKA KAMERA</t>
  </si>
  <si>
    <t>ELEKTRIČNI ŠTEDNJAK</t>
  </si>
  <si>
    <t>Trupci L klasa</t>
  </si>
  <si>
    <t>MAKAZE ZA KRESANJE GRANA</t>
  </si>
  <si>
    <t>RUČNI ALATI</t>
  </si>
  <si>
    <t>ŠUMSKI KAMIONSKI PUTEVI-IZGRAD</t>
  </si>
  <si>
    <t>ŠUMSKI KAMIONSKI PUTEVI-REKONS</t>
  </si>
  <si>
    <t>IZGRADNJA TRAKTORSKIH VLAKA</t>
  </si>
  <si>
    <t>MOSTOVI - IZGRADNJA</t>
  </si>
  <si>
    <t>MOSTOVI - REKONSTRUKCIJA</t>
  </si>
  <si>
    <r>
      <t xml:space="preserve">Motorne prskalice </t>
    </r>
    <r>
      <rPr>
        <b/>
        <sz val="7"/>
        <rFont val="Arial"/>
        <family val="2"/>
      </rPr>
      <t>za gašenje pož.</t>
    </r>
  </si>
  <si>
    <t>FUK</t>
  </si>
  <si>
    <t>DASKA ZA SNIJEG KOMBINIRKA</t>
  </si>
  <si>
    <t>SERVER</t>
  </si>
  <si>
    <t>Trupci III klase</t>
  </si>
  <si>
    <t>ŽIČARA</t>
  </si>
  <si>
    <t>PLAN ŠUMSKO-UZGOJNIH RADOVA ZA 2023.GODINU</t>
  </si>
  <si>
    <t>PLAN ŠUMSKO-UZGOJNIH RADOVA ZA 2023.GODINU PO OPŠTINAMA</t>
  </si>
  <si>
    <t>sječa za 2023.godinu po širim kategorijama šuma u I vodozaštitnoj zoni</t>
  </si>
  <si>
    <t>sječa za 2023.godinu po širim kategorijama šuma</t>
  </si>
  <si>
    <t>sječa za 2023.godinu po širim kategorijama šuma u zoni A Zaštićenog pejzaža "Konjuh"</t>
  </si>
  <si>
    <t>sječa za 2023.godinu po opštinama</t>
  </si>
  <si>
    <t xml:space="preserve">sječa po opštinama za 2023.godinu </t>
  </si>
  <si>
    <t>sječa za 2023.godinu po opštinama- I vodozaština zona</t>
  </si>
  <si>
    <t>sječa za 2023.godinu po opštinama-zona A ZP "Konjuh"</t>
  </si>
  <si>
    <t>planiranih odjela za sječu u 2023. godini</t>
  </si>
  <si>
    <t xml:space="preserve">                                 planiranih odjela za sječu u 2023. godini                         Tabela 2.2.</t>
  </si>
  <si>
    <t xml:space="preserve">PLAN SJEČA ZA 2023.GODINU </t>
  </si>
  <si>
    <t>PLAN SJEČA ZA 2023.GODINU I VODOZAŠTITNA ZONA</t>
  </si>
  <si>
    <t>PLAN SJEČA ZA 2023.GODINU - ZONA A ZP"KONJUH"</t>
  </si>
  <si>
    <t xml:space="preserve">PLAN SJEČA ZA 2023. GODINU </t>
  </si>
  <si>
    <t>PLAN SJEČA ZA 2023.GODINU  I vodozaštitna zona</t>
  </si>
  <si>
    <t>PLAN SJEČA ZA 2023.GODINU  Zona A ZP "Konjuh"</t>
  </si>
  <si>
    <t>realizacije drvnih sortimenata za 2023.godinu</t>
  </si>
  <si>
    <t>realizacije drvnih sortimenata za 2023.godinu I vodozaštitna zona</t>
  </si>
  <si>
    <t>realizacije drvnih sortimenata za 2023.godinu zona A ZP "Konjuh"</t>
  </si>
  <si>
    <t>realizacije drvnih sortimenata po Opštinama za 2023.godinu</t>
  </si>
  <si>
    <t>realizacije drvnih sortimenata po Opštinama za 2023.godinu - I vodozaštitna zona</t>
  </si>
  <si>
    <t>realizacije drvnih sortimenata po Opštinama za 2023.godinu - zona A ZP "Konjuh"</t>
  </si>
  <si>
    <t>PLAN POTREBNIH SREDSTAVA RADA I RADNIKA ZA 2023.GODINU</t>
  </si>
  <si>
    <t>za 2023.godinu</t>
  </si>
  <si>
    <t>za 2023.godinu I vodozaština zona</t>
  </si>
  <si>
    <t>za 2023.godinu za zonu A ZP "Konjuh"</t>
  </si>
  <si>
    <t>PLAN ZAPOSLENIH ZA 2023.GODINU</t>
  </si>
  <si>
    <t>PLAN FONDA RADNOG VREMENA ZA 2023.GODINU</t>
  </si>
  <si>
    <t>finansijskog poslovanja za 2023.godinu</t>
  </si>
  <si>
    <t>PLAN INVESTICIONIH ULAGANJA ZA 2023.GODINU</t>
  </si>
  <si>
    <t>PLAN INVESTICIONOG ODRŽAVANJA ZA 2023.GODINU</t>
  </si>
  <si>
    <t>28*</t>
  </si>
  <si>
    <t>63/1</t>
  </si>
  <si>
    <t>98/1</t>
  </si>
  <si>
    <t>64/1</t>
  </si>
  <si>
    <t>106</t>
  </si>
  <si>
    <t>59**</t>
  </si>
  <si>
    <t>47</t>
  </si>
  <si>
    <t>61**</t>
  </si>
  <si>
    <t>101**</t>
  </si>
  <si>
    <t>01</t>
  </si>
  <si>
    <t>102**</t>
  </si>
  <si>
    <t xml:space="preserve">                Mala Spreča</t>
  </si>
  <si>
    <t>04</t>
  </si>
  <si>
    <t>05</t>
  </si>
  <si>
    <t>14</t>
  </si>
  <si>
    <t>15</t>
  </si>
  <si>
    <t>84</t>
  </si>
  <si>
    <t>85</t>
  </si>
  <si>
    <t>86</t>
  </si>
  <si>
    <t>87</t>
  </si>
  <si>
    <t>88</t>
  </si>
  <si>
    <t>89</t>
  </si>
  <si>
    <t>Njege</t>
  </si>
  <si>
    <t>123</t>
  </si>
  <si>
    <t>125</t>
  </si>
  <si>
    <t>126</t>
  </si>
  <si>
    <t>129</t>
  </si>
  <si>
    <t>165</t>
  </si>
  <si>
    <t>167</t>
  </si>
  <si>
    <t>168</t>
  </si>
  <si>
    <t>169</t>
  </si>
  <si>
    <t xml:space="preserve">Sanitarna </t>
  </si>
  <si>
    <t>Ostali četinari</t>
  </si>
  <si>
    <t>41.</t>
  </si>
  <si>
    <t>2</t>
  </si>
  <si>
    <t>BULDOZER-REMONT</t>
  </si>
  <si>
    <t>IZRADA NOVE ŠPO(trošk.za 2023)</t>
  </si>
  <si>
    <t>UREĐ.SASTOJ.I.UPIS U REGIS.PROIZ</t>
  </si>
  <si>
    <t>IZRADA NAUČNIH I STRUČN.PROJEK.</t>
  </si>
  <si>
    <t>LABUDICA</t>
  </si>
  <si>
    <t>SAJLE FI 14</t>
  </si>
  <si>
    <t>m</t>
  </si>
  <si>
    <t>ŽABICE</t>
  </si>
  <si>
    <t>CRIJEVO FI 32</t>
  </si>
  <si>
    <t>CRIJEVO FI 40</t>
  </si>
  <si>
    <t>CRIJEVO FI 41</t>
  </si>
  <si>
    <t>CRIJEVO FI 42</t>
  </si>
  <si>
    <t>IZGR.POSL.OBJEKTA</t>
  </si>
  <si>
    <t>MINI BAGER ZA ŠUR SA PRIKLJUČ.</t>
  </si>
  <si>
    <t>MAŠINA ZA ŠIVENJE KOŽE</t>
  </si>
  <si>
    <t>KOPIR APARAT</t>
  </si>
  <si>
    <t>AGREGAT ZA STRUJU</t>
  </si>
  <si>
    <t>KONTEJNER ZA SKLADIŠT. PELETA</t>
  </si>
  <si>
    <t>JARBOL ZA ZASTAVU</t>
  </si>
  <si>
    <t>CIST.ZA VODU SA TRAKTOR.VUČOM</t>
  </si>
  <si>
    <t>STROJA ZA PROIZV.SJEČKE</t>
  </si>
  <si>
    <t>Poslovne zgrade</t>
  </si>
  <si>
    <t>Stražare</t>
  </si>
  <si>
    <t>Ostali građevinski objekti</t>
  </si>
  <si>
    <t>Tabela 8.</t>
  </si>
  <si>
    <t>Tabela 7.</t>
  </si>
  <si>
    <t>31.10.2022.</t>
  </si>
  <si>
    <t>u 2023.godini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</si>
</sst>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"/>
    <numFmt numFmtId="180" formatCode="#,##0.00_ ;\-#,##0.00\ "/>
    <numFmt numFmtId="181" formatCode="#,##0_ ;\-#,##0\ "/>
    <numFmt numFmtId="182" formatCode="#,##0.0000_ ;\-#,##0.0000\ "/>
    <numFmt numFmtId="183" formatCode="#,##0.000"/>
    <numFmt numFmtId="184" formatCode="_-* #,##0.0\ _k_n_-;\-* #,##0.0\ _k_n_-;_-* &quot;-&quot;??\ _k_n_-;_-@_-"/>
    <numFmt numFmtId="185" formatCode="_-* #,##0\ _k_n_-;\-* #,##0\ _k_n_-;_-* &quot;-&quot;??\ _k_n_-;_-@_-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i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i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7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81" fontId="6" fillId="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35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36" borderId="0" xfId="0" applyFill="1" applyAlignment="1">
      <alignment/>
    </xf>
    <xf numFmtId="0" fontId="13" fillId="36" borderId="16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1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0" fillId="37" borderId="18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8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8" fillId="35" borderId="10" xfId="0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 horizontal="center" vertical="justify"/>
    </xf>
    <xf numFmtId="181" fontId="3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6" fillId="37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horizontal="center" vertical="center" textRotation="90"/>
    </xf>
    <xf numFmtId="49" fontId="17" fillId="37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7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17" fillId="38" borderId="10" xfId="57" applyFont="1" applyFill="1" applyBorder="1" applyAlignment="1">
      <alignment horizontal="center" vertical="center"/>
      <protection/>
    </xf>
    <xf numFmtId="0" fontId="17" fillId="38" borderId="15" xfId="57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/>
    </xf>
    <xf numFmtId="3" fontId="7" fillId="37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7" borderId="1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/>
    </xf>
    <xf numFmtId="1" fontId="7" fillId="37" borderId="10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 vertical="justify"/>
    </xf>
    <xf numFmtId="3" fontId="7" fillId="0" borderId="10" xfId="0" applyNumberFormat="1" applyFont="1" applyBorder="1" applyAlignment="1">
      <alignment horizontal="right" vertical="justify"/>
    </xf>
    <xf numFmtId="3" fontId="7" fillId="0" borderId="19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vertical="justify"/>
    </xf>
    <xf numFmtId="3" fontId="7" fillId="0" borderId="14" xfId="0" applyNumberFormat="1" applyFont="1" applyBorder="1" applyAlignment="1">
      <alignment horizontal="right" vertical="justify"/>
    </xf>
    <xf numFmtId="3" fontId="7" fillId="0" borderId="13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3" fontId="7" fillId="0" borderId="12" xfId="0" applyNumberFormat="1" applyFont="1" applyBorder="1" applyAlignment="1">
      <alignment/>
    </xf>
    <xf numFmtId="3" fontId="7" fillId="33" borderId="14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/>
    </xf>
    <xf numFmtId="3" fontId="7" fillId="0" borderId="15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58" fillId="35" borderId="10" xfId="0" applyNumberFormat="1" applyFont="1" applyFill="1" applyBorder="1" applyAlignment="1">
      <alignment horizontal="right"/>
    </xf>
    <xf numFmtId="0" fontId="58" fillId="35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79" fontId="3" fillId="37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181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8" fillId="35" borderId="10" xfId="0" applyFont="1" applyFill="1" applyBorder="1" applyAlignment="1">
      <alignment horizontal="center"/>
    </xf>
    <xf numFmtId="3" fontId="59" fillId="39" borderId="10" xfId="0" applyNumberFormat="1" applyFont="1" applyFill="1" applyBorder="1" applyAlignment="1">
      <alignment/>
    </xf>
    <xf numFmtId="3" fontId="58" fillId="35" borderId="10" xfId="0" applyNumberFormat="1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3" fontId="58" fillId="40" borderId="10" xfId="0" applyNumberFormat="1" applyFont="1" applyFill="1" applyBorder="1" applyAlignment="1">
      <alignment horizontal="center"/>
    </xf>
    <xf numFmtId="3" fontId="58" fillId="35" borderId="10" xfId="0" applyNumberFormat="1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3" fontId="62" fillId="35" borderId="10" xfId="0" applyNumberFormat="1" applyFont="1" applyFill="1" applyBorder="1" applyAlignment="1">
      <alignment/>
    </xf>
    <xf numFmtId="0" fontId="60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4" xfId="0" applyFont="1" applyFill="1" applyBorder="1" applyAlignment="1">
      <alignment horizontal="center"/>
    </xf>
    <xf numFmtId="3" fontId="58" fillId="35" borderId="14" xfId="0" applyNumberFormat="1" applyFont="1" applyFill="1" applyBorder="1" applyAlignment="1">
      <alignment/>
    </xf>
    <xf numFmtId="0" fontId="61" fillId="35" borderId="13" xfId="0" applyFont="1" applyFill="1" applyBorder="1" applyAlignment="1">
      <alignment vertical="center"/>
    </xf>
    <xf numFmtId="0" fontId="61" fillId="35" borderId="13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3" fontId="59" fillId="35" borderId="10" xfId="0" applyNumberFormat="1" applyFont="1" applyFill="1" applyBorder="1" applyAlignment="1">
      <alignment horizontal="center"/>
    </xf>
    <xf numFmtId="3" fontId="58" fillId="35" borderId="10" xfId="0" applyNumberFormat="1" applyFont="1" applyFill="1" applyBorder="1" applyAlignment="1">
      <alignment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61" fillId="34" borderId="11" xfId="0" applyFont="1" applyFill="1" applyBorder="1" applyAlignment="1">
      <alignment/>
    </xf>
    <xf numFmtId="3" fontId="58" fillId="34" borderId="10" xfId="0" applyNumberFormat="1" applyFont="1" applyFill="1" applyBorder="1" applyAlignment="1">
      <alignment/>
    </xf>
    <xf numFmtId="0" fontId="61" fillId="35" borderId="11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58" fillId="35" borderId="10" xfId="0" applyFont="1" applyFill="1" applyBorder="1" applyAlignment="1">
      <alignment/>
    </xf>
    <xf numFmtId="3" fontId="59" fillId="0" borderId="10" xfId="0" applyNumberFormat="1" applyFont="1" applyBorder="1" applyAlignment="1">
      <alignment/>
    </xf>
    <xf numFmtId="181" fontId="58" fillId="34" borderId="10" xfId="0" applyNumberFormat="1" applyFont="1" applyFill="1" applyBorder="1" applyAlignment="1">
      <alignment/>
    </xf>
    <xf numFmtId="180" fontId="58" fillId="34" borderId="10" xfId="0" applyNumberFormat="1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60" fillId="35" borderId="10" xfId="0" applyFont="1" applyFill="1" applyBorder="1" applyAlignment="1">
      <alignment horizontal="center" vertical="center" textRotation="90"/>
    </xf>
    <xf numFmtId="181" fontId="58" fillId="35" borderId="10" xfId="0" applyNumberFormat="1" applyFont="1" applyFill="1" applyBorder="1" applyAlignment="1">
      <alignment/>
    </xf>
    <xf numFmtId="180" fontId="58" fillId="35" borderId="10" xfId="0" applyNumberFormat="1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60" fillId="35" borderId="10" xfId="0" applyFont="1" applyFill="1" applyBorder="1" applyAlignment="1">
      <alignment horizontal="center" vertical="center" textRotation="90"/>
    </xf>
    <xf numFmtId="181" fontId="58" fillId="35" borderId="10" xfId="0" applyNumberFormat="1" applyFont="1" applyFill="1" applyBorder="1" applyAlignment="1">
      <alignment/>
    </xf>
    <xf numFmtId="180" fontId="58" fillId="35" borderId="10" xfId="0" applyNumberFormat="1" applyFont="1" applyFill="1" applyBorder="1" applyAlignment="1">
      <alignment/>
    </xf>
    <xf numFmtId="0" fontId="59" fillId="35" borderId="10" xfId="0" applyFont="1" applyFill="1" applyBorder="1" applyAlignment="1">
      <alignment horizontal="center"/>
    </xf>
    <xf numFmtId="0" fontId="58" fillId="34" borderId="11" xfId="0" applyFont="1" applyFill="1" applyBorder="1" applyAlignment="1">
      <alignment/>
    </xf>
    <xf numFmtId="0" fontId="58" fillId="35" borderId="11" xfId="0" applyFont="1" applyFill="1" applyBorder="1" applyAlignment="1">
      <alignment/>
    </xf>
    <xf numFmtId="0" fontId="63" fillId="35" borderId="10" xfId="0" applyFont="1" applyFill="1" applyBorder="1" applyAlignment="1">
      <alignment horizontal="center"/>
    </xf>
    <xf numFmtId="3" fontId="62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49" fontId="61" fillId="35" borderId="13" xfId="0" applyNumberFormat="1" applyFont="1" applyFill="1" applyBorder="1" applyAlignment="1">
      <alignment horizontal="center" vertical="center"/>
    </xf>
    <xf numFmtId="49" fontId="61" fillId="35" borderId="14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34" borderId="10" xfId="0" applyFont="1" applyFill="1" applyBorder="1" applyAlignment="1">
      <alignment/>
    </xf>
    <xf numFmtId="49" fontId="61" fillId="35" borderId="10" xfId="0" applyNumberFormat="1" applyFont="1" applyFill="1" applyBorder="1" applyAlignment="1">
      <alignment horizontal="center"/>
    </xf>
    <xf numFmtId="49" fontId="61" fillId="34" borderId="10" xfId="0" applyNumberFormat="1" applyFont="1" applyFill="1" applyBorder="1" applyAlignment="1">
      <alignment/>
    </xf>
    <xf numFmtId="3" fontId="58" fillId="34" borderId="14" xfId="0" applyNumberFormat="1" applyFont="1" applyFill="1" applyBorder="1" applyAlignment="1">
      <alignment/>
    </xf>
    <xf numFmtId="49" fontId="58" fillId="35" borderId="10" xfId="0" applyNumberFormat="1" applyFont="1" applyFill="1" applyBorder="1" applyAlignment="1">
      <alignment horizontal="center"/>
    </xf>
    <xf numFmtId="49" fontId="61" fillId="35" borderId="15" xfId="0" applyNumberFormat="1" applyFont="1" applyFill="1" applyBorder="1" applyAlignment="1">
      <alignment horizontal="left"/>
    </xf>
    <xf numFmtId="3" fontId="58" fillId="35" borderId="15" xfId="0" applyNumberFormat="1" applyFont="1" applyFill="1" applyBorder="1" applyAlignment="1">
      <alignment/>
    </xf>
    <xf numFmtId="49" fontId="62" fillId="35" borderId="10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49" fontId="62" fillId="35" borderId="15" xfId="0" applyNumberFormat="1" applyFont="1" applyFill="1" applyBorder="1" applyAlignment="1">
      <alignment horizontal="left"/>
    </xf>
    <xf numFmtId="3" fontId="62" fillId="35" borderId="15" xfId="0" applyNumberFormat="1" applyFont="1" applyFill="1" applyBorder="1" applyAlignment="1">
      <alignment/>
    </xf>
    <xf numFmtId="3" fontId="59" fillId="41" borderId="10" xfId="0" applyNumberFormat="1" applyFont="1" applyFill="1" applyBorder="1" applyAlignment="1">
      <alignment/>
    </xf>
    <xf numFmtId="0" fontId="60" fillId="35" borderId="19" xfId="0" applyFont="1" applyFill="1" applyBorder="1" applyAlignment="1">
      <alignment horizontal="center"/>
    </xf>
    <xf numFmtId="0" fontId="60" fillId="35" borderId="17" xfId="0" applyFont="1" applyFill="1" applyBorder="1" applyAlignment="1">
      <alignment horizontal="center"/>
    </xf>
    <xf numFmtId="0" fontId="60" fillId="35" borderId="12" xfId="0" applyFont="1" applyFill="1" applyBorder="1" applyAlignment="1">
      <alignment vertical="center"/>
    </xf>
    <xf numFmtId="0" fontId="60" fillId="35" borderId="23" xfId="0" applyFont="1" applyFill="1" applyBorder="1" applyAlignment="1">
      <alignment horizontal="center"/>
    </xf>
    <xf numFmtId="0" fontId="60" fillId="35" borderId="20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/>
    </xf>
    <xf numFmtId="49" fontId="63" fillId="35" borderId="10" xfId="0" applyNumberFormat="1" applyFont="1" applyFill="1" applyBorder="1" applyAlignment="1">
      <alignment horizontal="center"/>
    </xf>
    <xf numFmtId="0" fontId="60" fillId="35" borderId="14" xfId="0" applyFont="1" applyFill="1" applyBorder="1" applyAlignment="1">
      <alignment vertical="center"/>
    </xf>
    <xf numFmtId="0" fontId="60" fillId="0" borderId="14" xfId="0" applyFont="1" applyBorder="1" applyAlignment="1">
      <alignment/>
    </xf>
    <xf numFmtId="0" fontId="60" fillId="35" borderId="13" xfId="0" applyFont="1" applyFill="1" applyBorder="1" applyAlignment="1">
      <alignment/>
    </xf>
    <xf numFmtId="0" fontId="60" fillId="0" borderId="0" xfId="0" applyFont="1" applyAlignment="1">
      <alignment vertical="center"/>
    </xf>
    <xf numFmtId="0" fontId="60" fillId="35" borderId="15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 vertical="center"/>
    </xf>
    <xf numFmtId="49" fontId="59" fillId="34" borderId="10" xfId="0" applyNumberFormat="1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3" fontId="59" fillId="34" borderId="14" xfId="0" applyNumberFormat="1" applyFont="1" applyFill="1" applyBorder="1" applyAlignment="1">
      <alignment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/>
    </xf>
    <xf numFmtId="181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1" fontId="17" fillId="0" borderId="10" xfId="0" applyNumberFormat="1" applyFont="1" applyBorder="1" applyAlignment="1">
      <alignment/>
    </xf>
    <xf numFmtId="180" fontId="17" fillId="0" borderId="10" xfId="0" applyNumberFormat="1" applyFont="1" applyBorder="1" applyAlignment="1">
      <alignment/>
    </xf>
    <xf numFmtId="181" fontId="19" fillId="0" borderId="10" xfId="0" applyNumberFormat="1" applyFont="1" applyBorder="1" applyAlignment="1">
      <alignment/>
    </xf>
    <xf numFmtId="180" fontId="19" fillId="0" borderId="10" xfId="0" applyNumberFormat="1" applyFont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58" fillId="0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7" fillId="40" borderId="10" xfId="0" applyNumberFormat="1" applyFont="1" applyFill="1" applyBorder="1" applyAlignment="1">
      <alignment/>
    </xf>
    <xf numFmtId="181" fontId="6" fillId="34" borderId="10" xfId="0" applyNumberFormat="1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6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37" borderId="10" xfId="57" applyFont="1" applyFill="1" applyBorder="1" applyAlignment="1">
      <alignment horizontal="right" vertical="center"/>
      <protection/>
    </xf>
    <xf numFmtId="49" fontId="7" fillId="37" borderId="18" xfId="0" applyNumberFormat="1" applyFont="1" applyFill="1" applyBorder="1" applyAlignment="1">
      <alignment horizontal="right"/>
    </xf>
    <xf numFmtId="1" fontId="7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right" vertical="center" wrapText="1"/>
    </xf>
    <xf numFmtId="0" fontId="7" fillId="37" borderId="10" xfId="57" applyFont="1" applyFill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7" fillId="42" borderId="10" xfId="57" applyFont="1" applyFill="1" applyBorder="1" applyAlignment="1">
      <alignment horizontal="right" vertical="center"/>
      <protection/>
    </xf>
    <xf numFmtId="49" fontId="7" fillId="37" borderId="10" xfId="0" applyNumberFormat="1" applyFont="1" applyFill="1" applyBorder="1" applyAlignment="1">
      <alignment horizontal="center" vertical="center"/>
    </xf>
    <xf numFmtId="0" fontId="7" fillId="37" borderId="14" xfId="57" applyFont="1" applyFill="1" applyBorder="1">
      <alignment/>
      <protection/>
    </xf>
    <xf numFmtId="3" fontId="7" fillId="37" borderId="10" xfId="0" applyNumberFormat="1" applyFont="1" applyFill="1" applyBorder="1" applyAlignment="1">
      <alignment/>
    </xf>
    <xf numFmtId="1" fontId="7" fillId="37" borderId="10" xfId="57" applyNumberFormat="1" applyFont="1" applyFill="1" applyBorder="1">
      <alignment/>
      <protection/>
    </xf>
    <xf numFmtId="49" fontId="4" fillId="41" borderId="10" xfId="0" applyNumberFormat="1" applyFont="1" applyFill="1" applyBorder="1" applyAlignment="1">
      <alignment horizontal="center"/>
    </xf>
    <xf numFmtId="0" fontId="7" fillId="37" borderId="10" xfId="57" applyFont="1" applyFill="1" applyBorder="1" applyAlignment="1">
      <alignment horizontal="right" vertical="center"/>
      <protection/>
    </xf>
    <xf numFmtId="49" fontId="7" fillId="37" borderId="10" xfId="0" applyNumberFormat="1" applyFont="1" applyFill="1" applyBorder="1" applyAlignment="1">
      <alignment horizontal="center"/>
    </xf>
    <xf numFmtId="3" fontId="7" fillId="37" borderId="14" xfId="0" applyNumberFormat="1" applyFont="1" applyFill="1" applyBorder="1" applyAlignment="1">
      <alignment/>
    </xf>
    <xf numFmtId="1" fontId="7" fillId="37" borderId="10" xfId="0" applyNumberFormat="1" applyFont="1" applyFill="1" applyBorder="1" applyAlignment="1">
      <alignment horizontal="right"/>
    </xf>
    <xf numFmtId="3" fontId="7" fillId="37" borderId="1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right" vertical="center"/>
      <protection/>
    </xf>
    <xf numFmtId="0" fontId="7" fillId="37" borderId="10" xfId="57" applyFont="1" applyFill="1" applyBorder="1" applyAlignment="1">
      <alignment horizontal="right"/>
      <protection/>
    </xf>
    <xf numFmtId="49" fontId="7" fillId="37" borderId="10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0" fontId="7" fillId="33" borderId="15" xfId="57" applyFont="1" applyFill="1" applyBorder="1" applyAlignment="1">
      <alignment horizontal="right" vertical="center"/>
      <protection/>
    </xf>
    <xf numFmtId="49" fontId="7" fillId="37" borderId="18" xfId="0" applyNumberFormat="1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7" fillId="37" borderId="10" xfId="57" applyFont="1" applyFill="1" applyBorder="1" applyAlignment="1">
      <alignment/>
      <protection/>
    </xf>
    <xf numFmtId="1" fontId="7" fillId="37" borderId="10" xfId="57" applyNumberFormat="1" applyFont="1" applyFill="1" applyBorder="1" applyAlignment="1">
      <alignment/>
      <protection/>
    </xf>
    <xf numFmtId="0" fontId="7" fillId="37" borderId="10" xfId="0" applyFont="1" applyFill="1" applyBorder="1" applyAlignment="1">
      <alignment horizontal="center"/>
    </xf>
    <xf numFmtId="49" fontId="7" fillId="37" borderId="14" xfId="0" applyNumberFormat="1" applyFont="1" applyFill="1" applyBorder="1" applyAlignment="1">
      <alignment horizontal="center"/>
    </xf>
    <xf numFmtId="3" fontId="7" fillId="37" borderId="14" xfId="0" applyNumberFormat="1" applyFont="1" applyFill="1" applyBorder="1" applyAlignment="1">
      <alignment/>
    </xf>
    <xf numFmtId="49" fontId="7" fillId="37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7" fillId="38" borderId="15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3" fontId="7" fillId="37" borderId="10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0" fontId="7" fillId="38" borderId="14" xfId="0" applyFont="1" applyFill="1" applyBorder="1" applyAlignment="1">
      <alignment horizontal="center" vertical="center" wrapText="1"/>
    </xf>
    <xf numFmtId="49" fontId="7" fillId="37" borderId="15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42" borderId="10" xfId="0" applyFont="1" applyFill="1" applyBorder="1" applyAlignment="1">
      <alignment horizontal="right"/>
    </xf>
    <xf numFmtId="18" fontId="7" fillId="38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37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49" fontId="4" fillId="41" borderId="12" xfId="0" applyNumberFormat="1" applyFont="1" applyFill="1" applyBorder="1" applyAlignment="1">
      <alignment horizontal="left"/>
    </xf>
    <xf numFmtId="3" fontId="0" fillId="41" borderId="12" xfId="0" applyNumberFormat="1" applyFont="1" applyFill="1" applyBorder="1" applyAlignment="1">
      <alignment/>
    </xf>
    <xf numFmtId="49" fontId="4" fillId="41" borderId="13" xfId="0" applyNumberFormat="1" applyFont="1" applyFill="1" applyBorder="1" applyAlignment="1">
      <alignment horizontal="left"/>
    </xf>
    <xf numFmtId="3" fontId="0" fillId="41" borderId="13" xfId="0" applyNumberFormat="1" applyFont="1" applyFill="1" applyBorder="1" applyAlignment="1">
      <alignment/>
    </xf>
    <xf numFmtId="49" fontId="4" fillId="41" borderId="15" xfId="0" applyNumberFormat="1" applyFont="1" applyFill="1" applyBorder="1" applyAlignment="1">
      <alignment horizontal="left"/>
    </xf>
    <xf numFmtId="3" fontId="0" fillId="41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justify"/>
    </xf>
    <xf numFmtId="3" fontId="0" fillId="0" borderId="21" xfId="0" applyNumberFormat="1" applyFont="1" applyFill="1" applyBorder="1" applyAlignment="1">
      <alignment horizontal="right" vertical="justify"/>
    </xf>
    <xf numFmtId="1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3" fontId="7" fillId="0" borderId="13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right" vertical="justify"/>
    </xf>
    <xf numFmtId="3" fontId="0" fillId="0" borderId="15" xfId="0" applyNumberFormat="1" applyFont="1" applyBorder="1" applyAlignment="1">
      <alignment horizontal="right" vertical="justify"/>
    </xf>
    <xf numFmtId="3" fontId="0" fillId="0" borderId="18" xfId="0" applyNumberFormat="1" applyFont="1" applyBorder="1" applyAlignment="1">
      <alignment horizontal="right" vertical="justify"/>
    </xf>
    <xf numFmtId="3" fontId="0" fillId="0" borderId="13" xfId="0" applyNumberFormat="1" applyFont="1" applyBorder="1" applyAlignment="1">
      <alignment horizontal="right" vertical="justify"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0" fillId="0" borderId="14" xfId="0" applyNumberFormat="1" applyFont="1" applyBorder="1" applyAlignment="1">
      <alignment horizontal="right" vertical="center"/>
    </xf>
    <xf numFmtId="180" fontId="6" fillId="41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65" fillId="0" borderId="10" xfId="0" applyFont="1" applyBorder="1" applyAlignment="1">
      <alignment/>
    </xf>
    <xf numFmtId="0" fontId="58" fillId="35" borderId="10" xfId="0" applyFont="1" applyFill="1" applyBorder="1" applyAlignment="1">
      <alignment horizontal="center"/>
    </xf>
    <xf numFmtId="3" fontId="58" fillId="35" borderId="10" xfId="0" applyNumberFormat="1" applyFont="1" applyFill="1" applyBorder="1" applyAlignment="1">
      <alignment horizontal="center"/>
    </xf>
    <xf numFmtId="4" fontId="58" fillId="34" borderId="10" xfId="0" applyNumberFormat="1" applyFont="1" applyFill="1" applyBorder="1" applyAlignment="1">
      <alignment/>
    </xf>
    <xf numFmtId="4" fontId="58" fillId="35" borderId="10" xfId="0" applyNumberFormat="1" applyFont="1" applyFill="1" applyBorder="1" applyAlignment="1">
      <alignment vertical="center"/>
    </xf>
    <xf numFmtId="4" fontId="58" fillId="35" borderId="10" xfId="0" applyNumberFormat="1" applyFont="1" applyFill="1" applyBorder="1" applyAlignment="1">
      <alignment/>
    </xf>
    <xf numFmtId="179" fontId="58" fillId="34" borderId="10" xfId="0" applyNumberFormat="1" applyFont="1" applyFill="1" applyBorder="1" applyAlignment="1">
      <alignment/>
    </xf>
    <xf numFmtId="179" fontId="58" fillId="35" borderId="10" xfId="0" applyNumberFormat="1" applyFont="1" applyFill="1" applyBorder="1" applyAlignment="1">
      <alignment vertical="center"/>
    </xf>
    <xf numFmtId="3" fontId="58" fillId="41" borderId="10" xfId="0" applyNumberFormat="1" applyFont="1" applyFill="1" applyBorder="1" applyAlignment="1">
      <alignment/>
    </xf>
    <xf numFmtId="49" fontId="58" fillId="34" borderId="10" xfId="0" applyNumberFormat="1" applyFont="1" applyFill="1" applyBorder="1" applyAlignment="1">
      <alignment/>
    </xf>
    <xf numFmtId="3" fontId="62" fillId="41" borderId="14" xfId="0" applyNumberFormat="1" applyFont="1" applyFill="1" applyBorder="1" applyAlignment="1">
      <alignment/>
    </xf>
    <xf numFmtId="0" fontId="61" fillId="41" borderId="10" xfId="0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3" fontId="61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 horizontal="center"/>
    </xf>
    <xf numFmtId="0" fontId="61" fillId="41" borderId="15" xfId="0" applyFont="1" applyFill="1" applyBorder="1" applyAlignment="1">
      <alignment/>
    </xf>
    <xf numFmtId="49" fontId="61" fillId="41" borderId="18" xfId="0" applyNumberFormat="1" applyFont="1" applyFill="1" applyBorder="1" applyAlignment="1">
      <alignment/>
    </xf>
    <xf numFmtId="3" fontId="61" fillId="41" borderId="18" xfId="0" applyNumberFormat="1" applyFont="1" applyFill="1" applyBorder="1" applyAlignment="1">
      <alignment/>
    </xf>
    <xf numFmtId="49" fontId="61" fillId="41" borderId="13" xfId="0" applyNumberFormat="1" applyFont="1" applyFill="1" applyBorder="1" applyAlignment="1">
      <alignment horizontal="center"/>
    </xf>
    <xf numFmtId="0" fontId="61" fillId="41" borderId="10" xfId="0" applyFont="1" applyFill="1" applyBorder="1" applyAlignment="1">
      <alignment horizontal="center"/>
    </xf>
    <xf numFmtId="49" fontId="61" fillId="41" borderId="19" xfId="0" applyNumberFormat="1" applyFont="1" applyFill="1" applyBorder="1" applyAlignment="1">
      <alignment horizontal="center"/>
    </xf>
    <xf numFmtId="3" fontId="61" fillId="41" borderId="14" xfId="0" applyNumberFormat="1" applyFont="1" applyFill="1" applyBorder="1" applyAlignment="1">
      <alignment/>
    </xf>
    <xf numFmtId="49" fontId="62" fillId="41" borderId="14" xfId="0" applyNumberFormat="1" applyFont="1" applyFill="1" applyBorder="1" applyAlignment="1">
      <alignment horizontal="center"/>
    </xf>
    <xf numFmtId="0" fontId="62" fillId="41" borderId="10" xfId="0" applyFont="1" applyFill="1" applyBorder="1" applyAlignment="1">
      <alignment horizontal="center"/>
    </xf>
    <xf numFmtId="49" fontId="61" fillId="41" borderId="14" xfId="0" applyNumberFormat="1" applyFont="1" applyFill="1" applyBorder="1" applyAlignment="1">
      <alignment horizontal="center"/>
    </xf>
    <xf numFmtId="49" fontId="61" fillId="41" borderId="15" xfId="0" applyNumberFormat="1" applyFont="1" applyFill="1" applyBorder="1" applyAlignment="1">
      <alignment horizontal="left"/>
    </xf>
    <xf numFmtId="3" fontId="61" fillId="41" borderId="15" xfId="0" applyNumberFormat="1" applyFont="1" applyFill="1" applyBorder="1" applyAlignment="1">
      <alignment/>
    </xf>
    <xf numFmtId="0" fontId="62" fillId="34" borderId="11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2" fontId="0" fillId="0" borderId="0" xfId="0" applyNumberFormat="1" applyAlignment="1">
      <alignment/>
    </xf>
    <xf numFmtId="3" fontId="58" fillId="37" borderId="0" xfId="0" applyNumberFormat="1" applyFont="1" applyFill="1" applyBorder="1" applyAlignment="1">
      <alignment/>
    </xf>
    <xf numFmtId="3" fontId="58" fillId="34" borderId="10" xfId="0" applyNumberFormat="1" applyFont="1" applyFill="1" applyBorder="1" applyAlignment="1">
      <alignment horizontal="right"/>
    </xf>
    <xf numFmtId="3" fontId="58" fillId="34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/>
    </xf>
    <xf numFmtId="181" fontId="19" fillId="34" borderId="10" xfId="0" applyNumberFormat="1" applyFont="1" applyFill="1" applyBorder="1" applyAlignment="1">
      <alignment/>
    </xf>
    <xf numFmtId="180" fontId="19" fillId="34" borderId="10" xfId="0" applyNumberFormat="1" applyFont="1" applyFill="1" applyBorder="1" applyAlignment="1">
      <alignment/>
    </xf>
    <xf numFmtId="181" fontId="4" fillId="34" borderId="10" xfId="0" applyNumberFormat="1" applyFont="1" applyFill="1" applyBorder="1" applyAlignment="1">
      <alignment/>
    </xf>
    <xf numFmtId="180" fontId="4" fillId="34" borderId="10" xfId="0" applyNumberFormat="1" applyFont="1" applyFill="1" applyBorder="1" applyAlignment="1">
      <alignment/>
    </xf>
    <xf numFmtId="181" fontId="4" fillId="35" borderId="10" xfId="0" applyNumberFormat="1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1" fillId="35" borderId="13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0" fillId="35" borderId="11" xfId="0" applyFont="1" applyFill="1" applyBorder="1" applyAlignment="1">
      <alignment horizontal="left"/>
    </xf>
    <xf numFmtId="0" fontId="60" fillId="35" borderId="16" xfId="0" applyFont="1" applyFill="1" applyBorder="1" applyAlignment="1">
      <alignment horizontal="left"/>
    </xf>
    <xf numFmtId="0" fontId="60" fillId="35" borderId="15" xfId="0" applyFont="1" applyFill="1" applyBorder="1" applyAlignment="1">
      <alignment horizontal="left"/>
    </xf>
    <xf numFmtId="0" fontId="61" fillId="35" borderId="11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24" xfId="0" applyFont="1" applyFill="1" applyBorder="1" applyAlignment="1">
      <alignment horizontal="center" vertical="center"/>
    </xf>
    <xf numFmtId="0" fontId="60" fillId="35" borderId="23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61" fillId="35" borderId="15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60" fillId="35" borderId="23" xfId="0" applyFont="1" applyFill="1" applyBorder="1" applyAlignment="1">
      <alignment horizontal="center"/>
    </xf>
    <xf numFmtId="0" fontId="60" fillId="35" borderId="20" xfId="0" applyFont="1" applyFill="1" applyBorder="1" applyAlignment="1">
      <alignment horizontal="center"/>
    </xf>
    <xf numFmtId="0" fontId="60" fillId="35" borderId="21" xfId="0" applyFont="1" applyFill="1" applyBorder="1" applyAlignment="1">
      <alignment horizontal="center"/>
    </xf>
    <xf numFmtId="0" fontId="60" fillId="35" borderId="14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/>
    </xf>
    <xf numFmtId="0" fontId="60" fillId="35" borderId="17" xfId="0" applyFont="1" applyFill="1" applyBorder="1" applyAlignment="1">
      <alignment horizontal="center"/>
    </xf>
    <xf numFmtId="0" fontId="60" fillId="35" borderId="18" xfId="0" applyFont="1" applyFill="1" applyBorder="1" applyAlignment="1">
      <alignment horizontal="center"/>
    </xf>
    <xf numFmtId="0" fontId="60" fillId="35" borderId="17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/>
    </xf>
    <xf numFmtId="0" fontId="61" fillId="35" borderId="17" xfId="0" applyFont="1" applyFill="1" applyBorder="1" applyAlignment="1">
      <alignment horizontal="center"/>
    </xf>
    <xf numFmtId="0" fontId="61" fillId="35" borderId="18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61" fillId="34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1" fillId="0" borderId="16" xfId="0" applyFont="1" applyBorder="1" applyAlignment="1">
      <alignment/>
    </xf>
    <xf numFmtId="0" fontId="61" fillId="0" borderId="15" xfId="0" applyFont="1" applyBorder="1" applyAlignment="1">
      <alignment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1" fillId="34" borderId="2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2" fillId="35" borderId="11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center"/>
    </xf>
    <xf numFmtId="0" fontId="61" fillId="41" borderId="11" xfId="0" applyFont="1" applyFill="1" applyBorder="1" applyAlignment="1">
      <alignment horizontal="center"/>
    </xf>
    <xf numFmtId="0" fontId="61" fillId="41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2" fillId="35" borderId="11" xfId="0" applyFont="1" applyFill="1" applyBorder="1" applyAlignment="1">
      <alignment horizontal="left"/>
    </xf>
    <xf numFmtId="0" fontId="62" fillId="35" borderId="15" xfId="0" applyFont="1" applyFill="1" applyBorder="1" applyAlignment="1">
      <alignment horizontal="left"/>
    </xf>
    <xf numFmtId="0" fontId="4" fillId="37" borderId="13" xfId="0" applyFont="1" applyFill="1" applyBorder="1" applyAlignment="1">
      <alignment horizontal="center" vertical="center" textRotation="90"/>
    </xf>
    <xf numFmtId="0" fontId="4" fillId="37" borderId="12" xfId="0" applyFont="1" applyFill="1" applyBorder="1" applyAlignment="1">
      <alignment horizontal="center" vertical="center" textRotation="90"/>
    </xf>
    <xf numFmtId="0" fontId="0" fillId="37" borderId="13" xfId="0" applyFont="1" applyFill="1" applyBorder="1" applyAlignment="1">
      <alignment horizontal="center" vertical="center" textRotation="90" wrapText="1"/>
    </xf>
    <xf numFmtId="0" fontId="0" fillId="37" borderId="12" xfId="0" applyFont="1" applyFill="1" applyBorder="1" applyAlignment="1">
      <alignment horizontal="center" vertical="center" textRotation="90" wrapText="1"/>
    </xf>
    <xf numFmtId="0" fontId="0" fillId="37" borderId="12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61" fillId="35" borderId="11" xfId="0" applyFont="1" applyFill="1" applyBorder="1" applyAlignment="1">
      <alignment horizontal="left"/>
    </xf>
    <xf numFmtId="0" fontId="61" fillId="35" borderId="15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2" fillId="41" borderId="19" xfId="0" applyFont="1" applyFill="1" applyBorder="1" applyAlignment="1">
      <alignment horizontal="center"/>
    </xf>
    <xf numFmtId="0" fontId="62" fillId="41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shrinkToFit="1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37" borderId="14" xfId="0" applyFont="1" applyFill="1" applyBorder="1" applyAlignment="1">
      <alignment horizontal="center" vertical="center" textRotation="90" wrapText="1"/>
    </xf>
    <xf numFmtId="0" fontId="4" fillId="41" borderId="11" xfId="0" applyFont="1" applyFill="1" applyBorder="1" applyAlignment="1">
      <alignment horizontal="left"/>
    </xf>
    <xf numFmtId="0" fontId="4" fillId="41" borderId="15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center" vertical="center" textRotation="90"/>
    </xf>
    <xf numFmtId="0" fontId="0" fillId="37" borderId="14" xfId="0" applyFont="1" applyFill="1" applyBorder="1" applyAlignment="1">
      <alignment horizontal="center" vertical="center" textRotation="90" wrapText="1"/>
    </xf>
    <xf numFmtId="0" fontId="61" fillId="41" borderId="19" xfId="0" applyFont="1" applyFill="1" applyBorder="1" applyAlignment="1">
      <alignment horizontal="center"/>
    </xf>
    <xf numFmtId="0" fontId="61" fillId="41" borderId="11" xfId="0" applyFont="1" applyFill="1" applyBorder="1" applyAlignment="1">
      <alignment horizontal="left"/>
    </xf>
    <xf numFmtId="0" fontId="61" fillId="41" borderId="15" xfId="0" applyFont="1" applyFill="1" applyBorder="1" applyAlignment="1">
      <alignment horizontal="left"/>
    </xf>
    <xf numFmtId="0" fontId="0" fillId="37" borderId="17" xfId="0" applyFont="1" applyFill="1" applyBorder="1" applyAlignment="1">
      <alignment horizontal="center" shrinkToFit="1"/>
    </xf>
    <xf numFmtId="0" fontId="0" fillId="37" borderId="17" xfId="0" applyFont="1" applyFill="1" applyBorder="1" applyAlignment="1">
      <alignment horizontal="left" shrinkToFit="1"/>
    </xf>
    <xf numFmtId="0" fontId="61" fillId="41" borderId="23" xfId="0" applyFont="1" applyFill="1" applyBorder="1" applyAlignment="1">
      <alignment horizontal="center"/>
    </xf>
    <xf numFmtId="0" fontId="61" fillId="41" borderId="21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 textRotation="90" wrapText="1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61" fillId="35" borderId="19" xfId="0" applyFont="1" applyFill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0" fontId="61" fillId="35" borderId="23" xfId="0" applyFont="1" applyFill="1" applyBorder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2" fillId="35" borderId="19" xfId="0" applyFont="1" applyFill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62" fillId="35" borderId="24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58" fillId="35" borderId="11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8" fillId="35" borderId="19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24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23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2" fillId="35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63" fillId="35" borderId="19" xfId="0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 vertical="center"/>
    </xf>
    <xf numFmtId="0" fontId="63" fillId="35" borderId="24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0" fontId="63" fillId="35" borderId="23" xfId="0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63" fillId="35" borderId="15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1" fillId="41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61" fillId="35" borderId="17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" fillId="41" borderId="10" xfId="0" applyFont="1" applyFill="1" applyBorder="1" applyAlignment="1">
      <alignment horizontal="left"/>
    </xf>
    <xf numFmtId="0" fontId="61" fillId="35" borderId="1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9" fillId="41" borderId="10" xfId="0" applyFont="1" applyFill="1" applyBorder="1" applyAlignment="1">
      <alignment horizontal="left"/>
    </xf>
    <xf numFmtId="0" fontId="17" fillId="0" borderId="13" xfId="0" applyFont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1" fillId="35" borderId="10" xfId="0" applyFont="1" applyFill="1" applyBorder="1" applyAlignment="1">
      <alignment horizontal="left"/>
    </xf>
    <xf numFmtId="0" fontId="61" fillId="34" borderId="16" xfId="0" applyFont="1" applyFill="1" applyBorder="1" applyAlignment="1">
      <alignment horizontal="left"/>
    </xf>
    <xf numFmtId="0" fontId="61" fillId="35" borderId="13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66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1" fillId="35" borderId="18" xfId="0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horizontal="right"/>
    </xf>
    <xf numFmtId="0" fontId="61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" fontId="0" fillId="0" borderId="19" xfId="0" applyNumberFormat="1" applyBorder="1" applyAlignment="1">
      <alignment horizontal="left" vertical="center"/>
    </xf>
    <xf numFmtId="1" fontId="0" fillId="0" borderId="18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35" borderId="19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left" vertical="center"/>
    </xf>
    <xf numFmtId="1" fontId="0" fillId="34" borderId="19" xfId="0" applyNumberFormat="1" applyFill="1" applyBorder="1" applyAlignment="1">
      <alignment horizontal="left" vertical="center"/>
    </xf>
    <xf numFmtId="1" fontId="0" fillId="34" borderId="18" xfId="0" applyNumberFormat="1" applyFill="1" applyBorder="1" applyAlignment="1">
      <alignment horizontal="left" vertical="center"/>
    </xf>
    <xf numFmtId="1" fontId="0" fillId="34" borderId="23" xfId="0" applyNumberFormat="1" applyFont="1" applyFill="1" applyBorder="1" applyAlignment="1">
      <alignment horizontal="left" vertical="center"/>
    </xf>
    <xf numFmtId="1" fontId="0" fillId="34" borderId="21" xfId="0" applyNumberFormat="1" applyFill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60" fillId="35" borderId="13" xfId="0" applyFont="1" applyFill="1" applyBorder="1" applyAlignment="1">
      <alignment horizontal="left" vertical="center"/>
    </xf>
    <xf numFmtId="0" fontId="60" fillId="35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" fontId="4" fillId="0" borderId="19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0" fontId="60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8" fillId="34" borderId="11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/>
    </xf>
    <xf numFmtId="0" fontId="67" fillId="35" borderId="16" xfId="0" applyFont="1" applyFill="1" applyBorder="1" applyAlignment="1">
      <alignment horizontal="center"/>
    </xf>
    <xf numFmtId="0" fontId="67" fillId="35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8" fillId="35" borderId="17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49" fontId="58" fillId="35" borderId="13" xfId="0" applyNumberFormat="1" applyFont="1" applyFill="1" applyBorder="1" applyAlignment="1">
      <alignment horizontal="center" vertical="center"/>
    </xf>
    <xf numFmtId="49" fontId="58" fillId="35" borderId="14" xfId="0" applyNumberFormat="1" applyFont="1" applyFill="1" applyBorder="1" applyAlignment="1">
      <alignment horizontal="center" vertical="center"/>
    </xf>
    <xf numFmtId="3" fontId="58" fillId="35" borderId="13" xfId="0" applyNumberFormat="1" applyFont="1" applyFill="1" applyBorder="1" applyAlignment="1">
      <alignment horizontal="center" vertical="center"/>
    </xf>
    <xf numFmtId="3" fontId="58" fillId="35" borderId="14" xfId="0" applyNumberFormat="1" applyFont="1" applyFill="1" applyBorder="1" applyAlignment="1">
      <alignment horizontal="center" vertical="center"/>
    </xf>
    <xf numFmtId="3" fontId="58" fillId="40" borderId="11" xfId="0" applyNumberFormat="1" applyFont="1" applyFill="1" applyBorder="1" applyAlignment="1">
      <alignment horizontal="center"/>
    </xf>
    <xf numFmtId="3" fontId="58" fillId="40" borderId="15" xfId="0" applyNumberFormat="1" applyFont="1" applyFill="1" applyBorder="1" applyAlignment="1">
      <alignment horizontal="center"/>
    </xf>
    <xf numFmtId="3" fontId="58" fillId="35" borderId="11" xfId="0" applyNumberFormat="1" applyFont="1" applyFill="1" applyBorder="1" applyAlignment="1">
      <alignment horizontal="center"/>
    </xf>
    <xf numFmtId="3" fontId="58" fillId="35" borderId="15" xfId="0" applyNumberFormat="1" applyFont="1" applyFill="1" applyBorder="1" applyAlignment="1">
      <alignment horizontal="center"/>
    </xf>
    <xf numFmtId="3" fontId="58" fillId="35" borderId="16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3" fontId="3" fillId="33" borderId="16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3" fontId="58" fillId="35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aseni&#269;ko%20-Plan%20pos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UR 1."/>
      <sheetName val="ŠUR 1.po Op."/>
      <sheetName val="ŠUR 1.I"/>
      <sheetName val="ŠUR1.I po Op."/>
      <sheetName val="ŠUR1.II"/>
      <sheetName val="ŠUR1.II Po Op."/>
      <sheetName val="Zb.sjek."/>
      <sheetName val="Sječe po Opć. "/>
      <sheetName val="Sjek. ŠG"/>
      <sheetName val="Zb.Pl.sječa"/>
      <sheetName val="Pl.sj.ŠG."/>
      <sheetName val="Pl.real."/>
      <sheetName val="Pl.real.po Op."/>
      <sheetName val="Vlas.kap.ŠG."/>
      <sheetName val="Kap.zb."/>
      <sheetName val="Ang.kap."/>
      <sheetName val="Zaposl. "/>
      <sheetName val="Rad.vr."/>
      <sheetName val="Inv. "/>
      <sheetName val="Inv.održ "/>
      <sheetName val="FINAN."/>
      <sheetName val="List1"/>
    </sheetNames>
    <sheetDataSet>
      <sheetData sheetId="13">
        <row r="119">
          <cell r="L119">
            <v>10992</v>
          </cell>
        </row>
        <row r="120">
          <cell r="L120">
            <v>4</v>
          </cell>
        </row>
        <row r="121">
          <cell r="L121">
            <v>6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9424</v>
          </cell>
        </row>
        <row r="128">
          <cell r="L128">
            <v>3</v>
          </cell>
        </row>
        <row r="129">
          <cell r="L129">
            <v>4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15</v>
          </cell>
        </row>
        <row r="136">
          <cell r="L136">
            <v>1</v>
          </cell>
        </row>
        <row r="137">
          <cell r="L13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B23" sqref="A23:R24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11" width="7.7109375" style="0" customWidth="1"/>
    <col min="12" max="12" width="5.7109375" style="0" customWidth="1"/>
    <col min="13" max="13" width="5.8515625" style="0" customWidth="1"/>
    <col min="14" max="17" width="5.7109375" style="0" customWidth="1"/>
    <col min="18" max="18" width="8.71093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4" spans="1:18" ht="12.75">
      <c r="A4" s="560" t="s">
        <v>513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</row>
    <row r="5" spans="1:18" ht="12.75">
      <c r="A5" s="560" t="s">
        <v>176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7:18" ht="12.75">
      <c r="Q6" s="587" t="s">
        <v>177</v>
      </c>
      <c r="R6" s="587"/>
    </row>
    <row r="7" spans="1:18" ht="12.75">
      <c r="A7" s="580" t="s">
        <v>175</v>
      </c>
      <c r="B7" s="576" t="s">
        <v>157</v>
      </c>
      <c r="C7" s="568" t="s">
        <v>162</v>
      </c>
      <c r="D7" s="569"/>
      <c r="E7" s="570"/>
      <c r="F7" s="564" t="s">
        <v>158</v>
      </c>
      <c r="G7" s="565"/>
      <c r="H7" s="566"/>
      <c r="I7" s="564" t="s">
        <v>159</v>
      </c>
      <c r="J7" s="565"/>
      <c r="K7" s="566"/>
      <c r="L7" s="583" t="s">
        <v>182</v>
      </c>
      <c r="M7" s="584"/>
      <c r="N7" s="584"/>
      <c r="O7" s="584"/>
      <c r="P7" s="584"/>
      <c r="Q7" s="584"/>
      <c r="R7" s="585"/>
    </row>
    <row r="8" spans="1:18" ht="12.75">
      <c r="A8" s="581"/>
      <c r="B8" s="577"/>
      <c r="C8" s="330" t="s">
        <v>2</v>
      </c>
      <c r="D8" s="330" t="s">
        <v>3</v>
      </c>
      <c r="E8" s="330" t="s">
        <v>4</v>
      </c>
      <c r="F8" s="330" t="s">
        <v>2</v>
      </c>
      <c r="G8" s="330" t="s">
        <v>3</v>
      </c>
      <c r="H8" s="330" t="s">
        <v>4</v>
      </c>
      <c r="I8" s="330" t="s">
        <v>2</v>
      </c>
      <c r="J8" s="330" t="s">
        <v>3</v>
      </c>
      <c r="K8" s="330" t="s">
        <v>4</v>
      </c>
      <c r="L8" s="586" t="s">
        <v>2</v>
      </c>
      <c r="M8" s="586"/>
      <c r="N8" s="586"/>
      <c r="O8" s="586" t="s">
        <v>3</v>
      </c>
      <c r="P8" s="586"/>
      <c r="Q8" s="564"/>
      <c r="R8" s="561" t="s">
        <v>124</v>
      </c>
    </row>
    <row r="9" spans="1:18" ht="12.75">
      <c r="A9" s="581"/>
      <c r="B9" s="578"/>
      <c r="C9" s="400"/>
      <c r="D9" s="400"/>
      <c r="E9" s="400"/>
      <c r="F9" s="400"/>
      <c r="G9" s="400"/>
      <c r="H9" s="400"/>
      <c r="I9" s="400"/>
      <c r="J9" s="400"/>
      <c r="K9" s="400"/>
      <c r="L9" s="564" t="s">
        <v>160</v>
      </c>
      <c r="M9" s="565"/>
      <c r="N9" s="566"/>
      <c r="O9" s="564" t="s">
        <v>160</v>
      </c>
      <c r="P9" s="565"/>
      <c r="Q9" s="565"/>
      <c r="R9" s="562"/>
    </row>
    <row r="10" spans="1:18" ht="12.75">
      <c r="A10" s="582"/>
      <c r="B10" s="579"/>
      <c r="C10" s="396" t="s">
        <v>161</v>
      </c>
      <c r="D10" s="396" t="s">
        <v>161</v>
      </c>
      <c r="E10" s="396" t="s">
        <v>161</v>
      </c>
      <c r="F10" s="396" t="s">
        <v>161</v>
      </c>
      <c r="G10" s="396" t="s">
        <v>161</v>
      </c>
      <c r="H10" s="396" t="s">
        <v>161</v>
      </c>
      <c r="I10" s="396" t="s">
        <v>161</v>
      </c>
      <c r="J10" s="396" t="s">
        <v>161</v>
      </c>
      <c r="K10" s="396" t="s">
        <v>161</v>
      </c>
      <c r="L10" s="330">
        <v>1</v>
      </c>
      <c r="M10" s="330">
        <v>3</v>
      </c>
      <c r="N10" s="330">
        <v>4</v>
      </c>
      <c r="O10" s="330">
        <v>1</v>
      </c>
      <c r="P10" s="330">
        <v>3</v>
      </c>
      <c r="Q10" s="330">
        <v>4</v>
      </c>
      <c r="R10" s="563"/>
    </row>
    <row r="11" spans="1:18" ht="12.75">
      <c r="A11" s="573" t="s">
        <v>163</v>
      </c>
      <c r="B11" s="1" t="s">
        <v>164</v>
      </c>
      <c r="C11" s="83">
        <v>0</v>
      </c>
      <c r="D11" s="84">
        <v>1</v>
      </c>
      <c r="E11" s="84">
        <f>C11+D11</f>
        <v>1</v>
      </c>
      <c r="F11" s="84">
        <v>0</v>
      </c>
      <c r="G11" s="84">
        <v>0</v>
      </c>
      <c r="H11" s="84">
        <f>F11+G11</f>
        <v>0</v>
      </c>
      <c r="I11" s="84">
        <v>10.45</v>
      </c>
      <c r="J11" s="84">
        <v>0.2</v>
      </c>
      <c r="K11" s="84">
        <f>I11+J11</f>
        <v>10.649999999999999</v>
      </c>
      <c r="L11" s="148">
        <v>9.4</v>
      </c>
      <c r="M11" s="148">
        <v>0</v>
      </c>
      <c r="N11" s="148">
        <v>1.05</v>
      </c>
      <c r="O11" s="148">
        <v>0.2</v>
      </c>
      <c r="P11" s="148">
        <v>0</v>
      </c>
      <c r="Q11" s="148">
        <v>0</v>
      </c>
      <c r="R11" s="85">
        <f>H11+K11</f>
        <v>10.649999999999999</v>
      </c>
    </row>
    <row r="12" spans="1:18" ht="12.75">
      <c r="A12" s="574"/>
      <c r="B12" s="1" t="s">
        <v>165</v>
      </c>
      <c r="C12" s="84">
        <v>0</v>
      </c>
      <c r="D12" s="84">
        <v>0</v>
      </c>
      <c r="E12" s="84">
        <f>C12+D12</f>
        <v>0</v>
      </c>
      <c r="F12" s="84">
        <v>0</v>
      </c>
      <c r="G12" s="84">
        <v>0</v>
      </c>
      <c r="H12" s="84">
        <f>F12+G12</f>
        <v>0</v>
      </c>
      <c r="I12" s="84">
        <v>10.4</v>
      </c>
      <c r="J12" s="84">
        <v>2</v>
      </c>
      <c r="K12" s="84">
        <f>I12+J12</f>
        <v>12.4</v>
      </c>
      <c r="L12" s="84">
        <v>9.9</v>
      </c>
      <c r="M12" s="84">
        <v>0</v>
      </c>
      <c r="N12" s="84">
        <v>0.5</v>
      </c>
      <c r="O12" s="84">
        <v>0</v>
      </c>
      <c r="P12" s="84">
        <v>2</v>
      </c>
      <c r="Q12" s="84">
        <v>0</v>
      </c>
      <c r="R12" s="85">
        <f>E12+H12+K12</f>
        <v>12.4</v>
      </c>
    </row>
    <row r="13" spans="1:18" ht="12.75">
      <c r="A13" s="574"/>
      <c r="B13" s="1" t="s">
        <v>13</v>
      </c>
      <c r="C13" s="84">
        <v>0</v>
      </c>
      <c r="D13" s="84">
        <v>0</v>
      </c>
      <c r="E13" s="84">
        <f>C13+D13</f>
        <v>0</v>
      </c>
      <c r="F13" s="84">
        <v>0</v>
      </c>
      <c r="G13" s="84">
        <v>0</v>
      </c>
      <c r="H13" s="84">
        <f>F13+G13</f>
        <v>0</v>
      </c>
      <c r="I13" s="84">
        <v>7.35</v>
      </c>
      <c r="J13" s="84">
        <v>9.5</v>
      </c>
      <c r="K13" s="84">
        <f>I13+J13</f>
        <v>16.85</v>
      </c>
      <c r="L13" s="84">
        <v>6.9</v>
      </c>
      <c r="M13" s="84">
        <v>0</v>
      </c>
      <c r="N13" s="84">
        <v>0.45</v>
      </c>
      <c r="O13" s="84">
        <v>4</v>
      </c>
      <c r="P13" s="84">
        <v>3.5</v>
      </c>
      <c r="Q13" s="84">
        <v>2</v>
      </c>
      <c r="R13" s="85">
        <f>E13+H13+K13</f>
        <v>16.85</v>
      </c>
    </row>
    <row r="14" spans="1:18" s="373" customFormat="1" ht="12.75">
      <c r="A14" s="575"/>
      <c r="B14" s="378" t="s">
        <v>4</v>
      </c>
      <c r="C14" s="522">
        <f>SUM(C11:C13)</f>
        <v>0</v>
      </c>
      <c r="D14" s="522">
        <f aca="true" t="shared" si="0" ref="D14:J14">SUM(D11:D13)</f>
        <v>1</v>
      </c>
      <c r="E14" s="522">
        <f t="shared" si="0"/>
        <v>1</v>
      </c>
      <c r="F14" s="522">
        <f t="shared" si="0"/>
        <v>0</v>
      </c>
      <c r="G14" s="522">
        <f t="shared" si="0"/>
        <v>0</v>
      </c>
      <c r="H14" s="522">
        <f t="shared" si="0"/>
        <v>0</v>
      </c>
      <c r="I14" s="522">
        <f t="shared" si="0"/>
        <v>28.200000000000003</v>
      </c>
      <c r="J14" s="522">
        <f t="shared" si="0"/>
        <v>11.7</v>
      </c>
      <c r="K14" s="522">
        <f>SUM(K11:K13)</f>
        <v>39.9</v>
      </c>
      <c r="L14" s="522">
        <f>SUM(L11:L13)</f>
        <v>26.200000000000003</v>
      </c>
      <c r="M14" s="522">
        <f aca="true" t="shared" si="1" ref="M14:R14">SUM(M11:M13)</f>
        <v>0</v>
      </c>
      <c r="N14" s="522">
        <f t="shared" si="1"/>
        <v>2</v>
      </c>
      <c r="O14" s="522">
        <f t="shared" si="1"/>
        <v>4.2</v>
      </c>
      <c r="P14" s="522">
        <f t="shared" si="1"/>
        <v>5.5</v>
      </c>
      <c r="Q14" s="522">
        <f t="shared" si="1"/>
        <v>2</v>
      </c>
      <c r="R14" s="522">
        <f t="shared" si="1"/>
        <v>39.9</v>
      </c>
    </row>
    <row r="15" spans="1:18" ht="12.75">
      <c r="A15" s="12"/>
      <c r="B15" s="1" t="s">
        <v>166</v>
      </c>
      <c r="C15" s="156">
        <v>0</v>
      </c>
      <c r="D15" s="156">
        <v>1</v>
      </c>
      <c r="E15" s="156">
        <f>C15+D15</f>
        <v>1</v>
      </c>
      <c r="F15" s="156">
        <v>0</v>
      </c>
      <c r="G15" s="156">
        <v>0</v>
      </c>
      <c r="H15" s="156">
        <f>F15+G15</f>
        <v>0</v>
      </c>
      <c r="I15" s="156">
        <v>4</v>
      </c>
      <c r="J15" s="156">
        <v>2</v>
      </c>
      <c r="K15" s="156">
        <f>I15+J15</f>
        <v>6</v>
      </c>
      <c r="L15" s="156">
        <v>4</v>
      </c>
      <c r="M15" s="156"/>
      <c r="N15" s="156"/>
      <c r="O15" s="156">
        <v>1</v>
      </c>
      <c r="P15" s="156"/>
      <c r="Q15" s="156">
        <v>2</v>
      </c>
      <c r="R15" s="85">
        <f>E15+H15+K15</f>
        <v>7</v>
      </c>
    </row>
    <row r="16" spans="1:18" ht="12.75">
      <c r="A16" s="143" t="s">
        <v>168</v>
      </c>
      <c r="B16" s="1" t="s">
        <v>167</v>
      </c>
      <c r="C16" s="156">
        <v>0</v>
      </c>
      <c r="D16" s="156">
        <v>1</v>
      </c>
      <c r="E16" s="156">
        <f>C16+D16</f>
        <v>1</v>
      </c>
      <c r="F16" s="156">
        <v>0</v>
      </c>
      <c r="G16" s="156">
        <v>0</v>
      </c>
      <c r="H16" s="156">
        <f>F16+G16</f>
        <v>0</v>
      </c>
      <c r="I16" s="156">
        <v>1.5</v>
      </c>
      <c r="J16" s="156">
        <v>4</v>
      </c>
      <c r="K16" s="156">
        <f>I16+J16</f>
        <v>5.5</v>
      </c>
      <c r="L16" s="156">
        <v>2.5</v>
      </c>
      <c r="M16" s="156">
        <v>0.6</v>
      </c>
      <c r="N16" s="156">
        <v>0.9</v>
      </c>
      <c r="O16" s="156">
        <v>0</v>
      </c>
      <c r="P16" s="156">
        <v>0</v>
      </c>
      <c r="Q16" s="156">
        <v>2.5</v>
      </c>
      <c r="R16" s="85">
        <f>E16+H16+K16</f>
        <v>6.5</v>
      </c>
    </row>
    <row r="17" spans="1:18" s="373" customFormat="1" ht="12.75">
      <c r="A17" s="399"/>
      <c r="B17" s="378" t="s">
        <v>4</v>
      </c>
      <c r="C17" s="522">
        <f>SUM(C15:C16)</f>
        <v>0</v>
      </c>
      <c r="D17" s="522">
        <f aca="true" t="shared" si="2" ref="D17:R17">SUM(D15:D16)</f>
        <v>2</v>
      </c>
      <c r="E17" s="522">
        <f t="shared" si="2"/>
        <v>2</v>
      </c>
      <c r="F17" s="522">
        <f t="shared" si="2"/>
        <v>0</v>
      </c>
      <c r="G17" s="522">
        <f t="shared" si="2"/>
        <v>0</v>
      </c>
      <c r="H17" s="522">
        <f t="shared" si="2"/>
        <v>0</v>
      </c>
      <c r="I17" s="522">
        <f t="shared" si="2"/>
        <v>5.5</v>
      </c>
      <c r="J17" s="522">
        <f t="shared" si="2"/>
        <v>6</v>
      </c>
      <c r="K17" s="522">
        <f t="shared" si="2"/>
        <v>11.5</v>
      </c>
      <c r="L17" s="522">
        <f t="shared" si="2"/>
        <v>6.5</v>
      </c>
      <c r="M17" s="522">
        <f t="shared" si="2"/>
        <v>0.6</v>
      </c>
      <c r="N17" s="522">
        <f t="shared" si="2"/>
        <v>0.9</v>
      </c>
      <c r="O17" s="522">
        <f t="shared" si="2"/>
        <v>1</v>
      </c>
      <c r="P17" s="522">
        <f t="shared" si="2"/>
        <v>0</v>
      </c>
      <c r="Q17" s="522">
        <f t="shared" si="2"/>
        <v>4.5</v>
      </c>
      <c r="R17" s="522">
        <f t="shared" si="2"/>
        <v>13.5</v>
      </c>
    </row>
    <row r="18" spans="1:18" ht="12.75">
      <c r="A18" s="12"/>
      <c r="B18" s="1" t="s">
        <v>169</v>
      </c>
      <c r="C18" s="86">
        <v>0</v>
      </c>
      <c r="D18" s="123">
        <v>0</v>
      </c>
      <c r="E18" s="86">
        <f>C18+D18</f>
        <v>0</v>
      </c>
      <c r="F18" s="86">
        <v>0</v>
      </c>
      <c r="G18" s="86">
        <v>0</v>
      </c>
      <c r="H18" s="86">
        <f>F18+G18</f>
        <v>0</v>
      </c>
      <c r="I18" s="86">
        <v>0</v>
      </c>
      <c r="J18" s="86">
        <v>3.1</v>
      </c>
      <c r="K18" s="86">
        <f>I18+J18</f>
        <v>3.1</v>
      </c>
      <c r="L18" s="86">
        <v>0</v>
      </c>
      <c r="M18" s="86">
        <v>0</v>
      </c>
      <c r="N18" s="86">
        <v>0</v>
      </c>
      <c r="O18" s="86">
        <v>3.1</v>
      </c>
      <c r="P18" s="86">
        <v>0</v>
      </c>
      <c r="Q18" s="86">
        <v>0</v>
      </c>
      <c r="R18" s="87">
        <f>SUM(L18:Q18)</f>
        <v>3.1</v>
      </c>
    </row>
    <row r="19" spans="1:18" ht="12.75">
      <c r="A19" s="143" t="s">
        <v>174</v>
      </c>
      <c r="B19" s="1" t="s">
        <v>170</v>
      </c>
      <c r="C19" s="86">
        <v>0</v>
      </c>
      <c r="D19" s="123">
        <v>0</v>
      </c>
      <c r="E19" s="86">
        <f>C19+D19</f>
        <v>0</v>
      </c>
      <c r="F19" s="86">
        <v>0</v>
      </c>
      <c r="G19" s="86">
        <v>0</v>
      </c>
      <c r="H19" s="86">
        <f>F19+G19</f>
        <v>0</v>
      </c>
      <c r="I19" s="86">
        <v>0</v>
      </c>
      <c r="J19" s="86">
        <v>1.7</v>
      </c>
      <c r="K19" s="86">
        <f>I19+J19</f>
        <v>1.7</v>
      </c>
      <c r="L19" s="86">
        <v>0</v>
      </c>
      <c r="M19" s="86">
        <v>0</v>
      </c>
      <c r="N19" s="86">
        <v>0</v>
      </c>
      <c r="O19" s="86">
        <v>0</v>
      </c>
      <c r="P19" s="86">
        <v>1.7</v>
      </c>
      <c r="Q19" s="86">
        <v>0</v>
      </c>
      <c r="R19" s="87">
        <f>SUM(L19:Q19)</f>
        <v>1.7</v>
      </c>
    </row>
    <row r="20" spans="1:18" s="373" customFormat="1" ht="12.75">
      <c r="A20" s="399"/>
      <c r="B20" s="378" t="s">
        <v>4</v>
      </c>
      <c r="C20" s="522">
        <f>SUM(C18:C19)</f>
        <v>0</v>
      </c>
      <c r="D20" s="522">
        <f aca="true" t="shared" si="3" ref="D20:Q20">SUM(D18:D19)</f>
        <v>0</v>
      </c>
      <c r="E20" s="522">
        <f t="shared" si="3"/>
        <v>0</v>
      </c>
      <c r="F20" s="522">
        <f t="shared" si="3"/>
        <v>0</v>
      </c>
      <c r="G20" s="522">
        <f t="shared" si="3"/>
        <v>0</v>
      </c>
      <c r="H20" s="522">
        <f t="shared" si="3"/>
        <v>0</v>
      </c>
      <c r="I20" s="522">
        <f t="shared" si="3"/>
        <v>0</v>
      </c>
      <c r="J20" s="522">
        <f t="shared" si="3"/>
        <v>4.8</v>
      </c>
      <c r="K20" s="522">
        <f t="shared" si="3"/>
        <v>4.8</v>
      </c>
      <c r="L20" s="522">
        <f t="shared" si="3"/>
        <v>0</v>
      </c>
      <c r="M20" s="522">
        <f t="shared" si="3"/>
        <v>0</v>
      </c>
      <c r="N20" s="522">
        <f t="shared" si="3"/>
        <v>0</v>
      </c>
      <c r="O20" s="522">
        <f t="shared" si="3"/>
        <v>3.1</v>
      </c>
      <c r="P20" s="522">
        <f t="shared" si="3"/>
        <v>1.7</v>
      </c>
      <c r="Q20" s="522">
        <f t="shared" si="3"/>
        <v>0</v>
      </c>
      <c r="R20" s="522">
        <f>SUM(R18:R19)</f>
        <v>4.8</v>
      </c>
    </row>
    <row r="21" spans="1:18" ht="12.75">
      <c r="A21" s="12"/>
      <c r="B21" s="1" t="s">
        <v>171</v>
      </c>
      <c r="C21" s="84">
        <v>0</v>
      </c>
      <c r="D21" s="84">
        <v>0</v>
      </c>
      <c r="E21" s="84">
        <f>C21+D21</f>
        <v>0</v>
      </c>
      <c r="F21" s="86">
        <v>0</v>
      </c>
      <c r="G21" s="86">
        <v>0</v>
      </c>
      <c r="H21" s="84">
        <f>F21+G21</f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5">
        <f>E21+H21+K21</f>
        <v>0</v>
      </c>
    </row>
    <row r="22" spans="1:18" ht="12.75">
      <c r="A22" s="143" t="s">
        <v>173</v>
      </c>
      <c r="B22" s="1" t="s">
        <v>172</v>
      </c>
      <c r="C22" s="84">
        <v>0</v>
      </c>
      <c r="D22" s="84">
        <v>0</v>
      </c>
      <c r="E22" s="84">
        <f>C22+D22</f>
        <v>0</v>
      </c>
      <c r="F22" s="86">
        <v>0</v>
      </c>
      <c r="G22" s="86">
        <v>0</v>
      </c>
      <c r="H22" s="84">
        <f>F22+G22</f>
        <v>0</v>
      </c>
      <c r="I22" s="84">
        <v>0</v>
      </c>
      <c r="J22" s="84">
        <v>1.5</v>
      </c>
      <c r="K22" s="84">
        <f>I22+J22</f>
        <v>1.5</v>
      </c>
      <c r="L22" s="84">
        <v>0</v>
      </c>
      <c r="M22" s="84">
        <v>0</v>
      </c>
      <c r="N22" s="84">
        <v>0</v>
      </c>
      <c r="O22" s="84">
        <v>1.5</v>
      </c>
      <c r="P22" s="84">
        <v>0</v>
      </c>
      <c r="Q22" s="84">
        <v>0</v>
      </c>
      <c r="R22" s="85">
        <f>E22+H22+K22</f>
        <v>1.5</v>
      </c>
    </row>
    <row r="23" spans="1:18" s="373" customFormat="1" ht="12.75">
      <c r="A23" s="399"/>
      <c r="B23" s="378" t="s">
        <v>4</v>
      </c>
      <c r="C23" s="522">
        <f>SUM(C21:C22)</f>
        <v>0</v>
      </c>
      <c r="D23" s="522">
        <f aca="true" t="shared" si="4" ref="D23:R23">SUM(D21:D22)</f>
        <v>0</v>
      </c>
      <c r="E23" s="522">
        <f t="shared" si="4"/>
        <v>0</v>
      </c>
      <c r="F23" s="522">
        <f t="shared" si="4"/>
        <v>0</v>
      </c>
      <c r="G23" s="522">
        <f t="shared" si="4"/>
        <v>0</v>
      </c>
      <c r="H23" s="522">
        <f t="shared" si="4"/>
        <v>0</v>
      </c>
      <c r="I23" s="522">
        <f t="shared" si="4"/>
        <v>0</v>
      </c>
      <c r="J23" s="522">
        <f t="shared" si="4"/>
        <v>1.5</v>
      </c>
      <c r="K23" s="522">
        <f t="shared" si="4"/>
        <v>1.5</v>
      </c>
      <c r="L23" s="522">
        <f t="shared" si="4"/>
        <v>0</v>
      </c>
      <c r="M23" s="522">
        <f t="shared" si="4"/>
        <v>0</v>
      </c>
      <c r="N23" s="522">
        <f t="shared" si="4"/>
        <v>0</v>
      </c>
      <c r="O23" s="522">
        <f t="shared" si="4"/>
        <v>1.5</v>
      </c>
      <c r="P23" s="522">
        <f t="shared" si="4"/>
        <v>0</v>
      </c>
      <c r="Q23" s="522">
        <f t="shared" si="4"/>
        <v>0</v>
      </c>
      <c r="R23" s="522">
        <f t="shared" si="4"/>
        <v>1.5</v>
      </c>
    </row>
    <row r="24" spans="1:18" s="373" customFormat="1" ht="12.75">
      <c r="A24" s="571" t="s">
        <v>130</v>
      </c>
      <c r="B24" s="572"/>
      <c r="C24" s="523">
        <f>C14+C17+C20+C23</f>
        <v>0</v>
      </c>
      <c r="D24" s="523">
        <f aca="true" t="shared" si="5" ref="D24:Q24">D14+D17+D20+D23</f>
        <v>3</v>
      </c>
      <c r="E24" s="523">
        <f t="shared" si="5"/>
        <v>3</v>
      </c>
      <c r="F24" s="523">
        <f t="shared" si="5"/>
        <v>0</v>
      </c>
      <c r="G24" s="523">
        <f t="shared" si="5"/>
        <v>0</v>
      </c>
      <c r="H24" s="523">
        <f t="shared" si="5"/>
        <v>0</v>
      </c>
      <c r="I24" s="523">
        <f t="shared" si="5"/>
        <v>33.7</v>
      </c>
      <c r="J24" s="523">
        <f t="shared" si="5"/>
        <v>24</v>
      </c>
      <c r="K24" s="523">
        <f t="shared" si="5"/>
        <v>57.699999999999996</v>
      </c>
      <c r="L24" s="523">
        <f t="shared" si="5"/>
        <v>32.7</v>
      </c>
      <c r="M24" s="523">
        <f t="shared" si="5"/>
        <v>0.6</v>
      </c>
      <c r="N24" s="523">
        <f t="shared" si="5"/>
        <v>2.9</v>
      </c>
      <c r="O24" s="523">
        <f t="shared" si="5"/>
        <v>9.8</v>
      </c>
      <c r="P24" s="523">
        <f t="shared" si="5"/>
        <v>7.2</v>
      </c>
      <c r="Q24" s="523">
        <f t="shared" si="5"/>
        <v>6.5</v>
      </c>
      <c r="R24" s="524">
        <f>R14+R17+R20+R23</f>
        <v>59.699999999999996</v>
      </c>
    </row>
    <row r="27" spans="1:7" ht="12.75">
      <c r="A27" s="8" t="s">
        <v>345</v>
      </c>
      <c r="B27" s="567" t="s">
        <v>179</v>
      </c>
      <c r="C27" s="567"/>
      <c r="D27" s="567"/>
      <c r="E27" s="567"/>
      <c r="F27" s="567"/>
      <c r="G27" s="567"/>
    </row>
    <row r="28" spans="2:7" ht="12.75">
      <c r="B28" s="567" t="s">
        <v>178</v>
      </c>
      <c r="C28" s="567"/>
      <c r="D28" s="567"/>
      <c r="E28" s="567"/>
      <c r="F28" s="567"/>
      <c r="G28" s="567"/>
    </row>
    <row r="29" spans="2:7" ht="12.75">
      <c r="B29" s="567" t="s">
        <v>287</v>
      </c>
      <c r="C29" s="567"/>
      <c r="D29" s="567"/>
      <c r="E29" s="567"/>
      <c r="F29" s="567"/>
      <c r="G29" s="567"/>
    </row>
  </sheetData>
  <sheetProtection/>
  <mergeCells count="21">
    <mergeCell ref="A5:R5"/>
    <mergeCell ref="Q6:R6"/>
    <mergeCell ref="O9:Q9"/>
    <mergeCell ref="A7:A10"/>
    <mergeCell ref="L7:R7"/>
    <mergeCell ref="L8:N8"/>
    <mergeCell ref="B27:G27"/>
    <mergeCell ref="B28:G28"/>
    <mergeCell ref="I7:K7"/>
    <mergeCell ref="F7:H7"/>
    <mergeCell ref="O8:Q8"/>
    <mergeCell ref="A1:D1"/>
    <mergeCell ref="A2:D2"/>
    <mergeCell ref="A4:R4"/>
    <mergeCell ref="R8:R10"/>
    <mergeCell ref="L9:N9"/>
    <mergeCell ref="B29:G29"/>
    <mergeCell ref="C7:E7"/>
    <mergeCell ref="A24:B24"/>
    <mergeCell ref="A11:A14"/>
    <mergeCell ref="B7:B1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8"/>
  <sheetViews>
    <sheetView zoomScalePageLayoutView="0" workbookViewId="0" topLeftCell="A61">
      <selection activeCell="A58" sqref="A58:I58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9.7109375" style="0" customWidth="1"/>
    <col min="9" max="9" width="9.7109375" style="0" customWidth="1"/>
  </cols>
  <sheetData>
    <row r="1" spans="1:3" ht="12.75">
      <c r="A1" s="559" t="s">
        <v>22</v>
      </c>
      <c r="B1" s="559"/>
      <c r="C1" s="559"/>
    </row>
    <row r="2" spans="1:5" ht="12.75">
      <c r="A2" s="559" t="s">
        <v>23</v>
      </c>
      <c r="B2" s="559"/>
      <c r="C2" s="3"/>
      <c r="E2" s="2" t="s">
        <v>21</v>
      </c>
    </row>
    <row r="3" spans="1:9" ht="12.75">
      <c r="A3" s="560" t="s">
        <v>518</v>
      </c>
      <c r="B3" s="560"/>
      <c r="C3" s="560"/>
      <c r="D3" s="560"/>
      <c r="E3" s="560"/>
      <c r="F3" s="560"/>
      <c r="G3" s="560"/>
      <c r="H3" s="560"/>
      <c r="I3" s="560"/>
    </row>
    <row r="4" ht="12.75" customHeight="1">
      <c r="I4" s="27" t="s">
        <v>303</v>
      </c>
    </row>
    <row r="5" spans="1:9" s="373" customFormat="1" ht="12.75">
      <c r="A5" s="561" t="s">
        <v>14</v>
      </c>
      <c r="B5" s="621" t="s">
        <v>381</v>
      </c>
      <c r="C5" s="561" t="s">
        <v>1</v>
      </c>
      <c r="D5" s="623" t="s">
        <v>57</v>
      </c>
      <c r="E5" s="623"/>
      <c r="F5" s="623"/>
      <c r="G5" s="623" t="s">
        <v>58</v>
      </c>
      <c r="H5" s="623"/>
      <c r="I5" s="623"/>
    </row>
    <row r="6" spans="1:9" s="373" customFormat="1" ht="12.75">
      <c r="A6" s="563"/>
      <c r="B6" s="622"/>
      <c r="C6" s="563"/>
      <c r="D6" s="376" t="s">
        <v>2</v>
      </c>
      <c r="E6" s="376" t="s">
        <v>3</v>
      </c>
      <c r="F6" s="376" t="s">
        <v>4</v>
      </c>
      <c r="G6" s="376" t="s">
        <v>5</v>
      </c>
      <c r="H6" s="376" t="s">
        <v>3</v>
      </c>
      <c r="I6" s="376" t="s">
        <v>4</v>
      </c>
    </row>
    <row r="7" spans="1:12" ht="12.75" customHeight="1">
      <c r="A7" s="608" t="s">
        <v>10</v>
      </c>
      <c r="B7" s="615" t="s">
        <v>304</v>
      </c>
      <c r="C7" s="4" t="s">
        <v>6</v>
      </c>
      <c r="D7" s="38">
        <v>36242</v>
      </c>
      <c r="E7" s="38">
        <v>45841</v>
      </c>
      <c r="F7" s="38">
        <f aca="true" t="shared" si="0" ref="F7:F12">D7+E7</f>
        <v>82083</v>
      </c>
      <c r="G7" s="38">
        <f aca="true" t="shared" si="1" ref="G7:G12">D7*84.57/100</f>
        <v>30649.8594</v>
      </c>
      <c r="H7" s="38">
        <f aca="true" t="shared" si="2" ref="H7:H12">E7*88.93/100</f>
        <v>40766.401300000005</v>
      </c>
      <c r="I7" s="38">
        <f aca="true" t="shared" si="3" ref="I7:I12">G7+H7</f>
        <v>71416.26070000001</v>
      </c>
      <c r="K7" s="309"/>
      <c r="L7" s="309"/>
    </row>
    <row r="8" spans="1:12" ht="12.75">
      <c r="A8" s="609"/>
      <c r="B8" s="616"/>
      <c r="C8" s="4" t="s">
        <v>7</v>
      </c>
      <c r="D8" s="38">
        <v>4031</v>
      </c>
      <c r="E8" s="38">
        <v>1649</v>
      </c>
      <c r="F8" s="38">
        <f t="shared" si="0"/>
        <v>5680</v>
      </c>
      <c r="G8" s="38">
        <f t="shared" si="1"/>
        <v>3409.0166999999997</v>
      </c>
      <c r="H8" s="38">
        <f t="shared" si="2"/>
        <v>1466.4557</v>
      </c>
      <c r="I8" s="38">
        <f t="shared" si="3"/>
        <v>4875.4724</v>
      </c>
      <c r="K8" s="309"/>
      <c r="L8" s="309"/>
    </row>
    <row r="9" spans="1:12" ht="12.75">
      <c r="A9" s="609"/>
      <c r="B9" s="617"/>
      <c r="C9" s="4" t="s">
        <v>8</v>
      </c>
      <c r="D9" s="38">
        <v>0</v>
      </c>
      <c r="E9" s="38">
        <v>4511</v>
      </c>
      <c r="F9" s="38">
        <f t="shared" si="0"/>
        <v>4511</v>
      </c>
      <c r="G9" s="38">
        <f t="shared" si="1"/>
        <v>0</v>
      </c>
      <c r="H9" s="38">
        <f t="shared" si="2"/>
        <v>4011.6323</v>
      </c>
      <c r="I9" s="38">
        <f t="shared" si="3"/>
        <v>4011.6323</v>
      </c>
      <c r="K9" s="309"/>
      <c r="L9" s="309"/>
    </row>
    <row r="10" spans="1:12" ht="12.75">
      <c r="A10" s="609"/>
      <c r="B10" s="615" t="s">
        <v>305</v>
      </c>
      <c r="C10" s="4" t="s">
        <v>6</v>
      </c>
      <c r="D10" s="38">
        <v>119</v>
      </c>
      <c r="E10" s="38">
        <v>978</v>
      </c>
      <c r="F10" s="38">
        <f t="shared" si="0"/>
        <v>1097</v>
      </c>
      <c r="G10" s="38">
        <f t="shared" si="1"/>
        <v>100.6383</v>
      </c>
      <c r="H10" s="38">
        <f t="shared" si="2"/>
        <v>869.7354</v>
      </c>
      <c r="I10" s="38">
        <f t="shared" si="3"/>
        <v>970.3737</v>
      </c>
      <c r="K10" s="309"/>
      <c r="L10" s="309"/>
    </row>
    <row r="11" spans="1:12" ht="12.75">
      <c r="A11" s="609"/>
      <c r="B11" s="616"/>
      <c r="C11" s="4" t="s">
        <v>7</v>
      </c>
      <c r="D11" s="38">
        <v>13</v>
      </c>
      <c r="E11" s="38">
        <v>8</v>
      </c>
      <c r="F11" s="38">
        <f t="shared" si="0"/>
        <v>21</v>
      </c>
      <c r="G11" s="38">
        <f t="shared" si="1"/>
        <v>10.994099999999998</v>
      </c>
      <c r="H11" s="38">
        <f t="shared" si="2"/>
        <v>7.114400000000001</v>
      </c>
      <c r="I11" s="38">
        <f t="shared" si="3"/>
        <v>18.1085</v>
      </c>
      <c r="K11" s="309"/>
      <c r="L11" s="309"/>
    </row>
    <row r="12" spans="1:12" ht="12.75">
      <c r="A12" s="609"/>
      <c r="B12" s="617"/>
      <c r="C12" s="4" t="s">
        <v>8</v>
      </c>
      <c r="D12" s="38">
        <v>0</v>
      </c>
      <c r="E12" s="38">
        <v>114</v>
      </c>
      <c r="F12" s="38">
        <f t="shared" si="0"/>
        <v>114</v>
      </c>
      <c r="G12" s="38">
        <f t="shared" si="1"/>
        <v>0</v>
      </c>
      <c r="H12" s="38">
        <f t="shared" si="2"/>
        <v>101.3802</v>
      </c>
      <c r="I12" s="38">
        <f t="shared" si="3"/>
        <v>101.3802</v>
      </c>
      <c r="K12" s="309"/>
      <c r="L12" s="309"/>
    </row>
    <row r="13" spans="1:9" s="373" customFormat="1" ht="12.75">
      <c r="A13" s="605" t="s">
        <v>284</v>
      </c>
      <c r="B13" s="606"/>
      <c r="C13" s="607"/>
      <c r="D13" s="351">
        <f aca="true" t="shared" si="4" ref="D13:I13">SUM(D7:D12)</f>
        <v>40405</v>
      </c>
      <c r="E13" s="351">
        <f t="shared" si="4"/>
        <v>53101</v>
      </c>
      <c r="F13" s="351">
        <f t="shared" si="4"/>
        <v>93506</v>
      </c>
      <c r="G13" s="351">
        <f t="shared" si="4"/>
        <v>34170.5085</v>
      </c>
      <c r="H13" s="351">
        <f t="shared" si="4"/>
        <v>47222.7193</v>
      </c>
      <c r="I13" s="351">
        <f t="shared" si="4"/>
        <v>81393.22780000001</v>
      </c>
    </row>
    <row r="14" spans="1:12" ht="12.75">
      <c r="A14" s="608" t="s">
        <v>16</v>
      </c>
      <c r="B14" s="611" t="s">
        <v>305</v>
      </c>
      <c r="C14" s="4" t="s">
        <v>6</v>
      </c>
      <c r="D14" s="38">
        <v>1306.9233954451347</v>
      </c>
      <c r="E14" s="38">
        <v>11998.856802159251</v>
      </c>
      <c r="F14" s="48">
        <f>D14+E14</f>
        <v>13305.780197604385</v>
      </c>
      <c r="G14" s="38">
        <v>1079</v>
      </c>
      <c r="H14" s="38">
        <v>10363</v>
      </c>
      <c r="I14" s="38">
        <f>G14+H14</f>
        <v>11442</v>
      </c>
      <c r="K14" s="309"/>
      <c r="L14" s="309"/>
    </row>
    <row r="15" spans="1:12" ht="12.75">
      <c r="A15" s="609"/>
      <c r="B15" s="612"/>
      <c r="C15" s="4" t="s">
        <v>7</v>
      </c>
      <c r="D15" s="38">
        <v>166.5686680469289</v>
      </c>
      <c r="E15" s="38">
        <v>12.587013620422635</v>
      </c>
      <c r="F15" s="48">
        <f aca="true" t="shared" si="5" ref="F15:F34">D15+E15</f>
        <v>179.15568166735153</v>
      </c>
      <c r="G15" s="38">
        <v>136.86947453416147</v>
      </c>
      <c r="H15" s="38">
        <v>10.725394305962126</v>
      </c>
      <c r="I15" s="38">
        <f aca="true" t="shared" si="6" ref="I15:I34">G15+H15</f>
        <v>147.59486884012358</v>
      </c>
      <c r="K15" s="309"/>
      <c r="L15" s="309"/>
    </row>
    <row r="16" spans="1:12" ht="12.75">
      <c r="A16" s="609"/>
      <c r="B16" s="613"/>
      <c r="C16" s="4" t="s">
        <v>8</v>
      </c>
      <c r="D16" s="38">
        <v>0</v>
      </c>
      <c r="E16" s="38">
        <v>104.12893085985999</v>
      </c>
      <c r="F16" s="48">
        <f t="shared" si="5"/>
        <v>104.12893085985999</v>
      </c>
      <c r="G16" s="38">
        <v>0</v>
      </c>
      <c r="H16" s="38">
        <v>88.7282619856867</v>
      </c>
      <c r="I16" s="38">
        <f t="shared" si="6"/>
        <v>88.7282619856867</v>
      </c>
      <c r="K16" s="309"/>
      <c r="L16" s="309"/>
    </row>
    <row r="17" spans="1:12" ht="12.75">
      <c r="A17" s="609"/>
      <c r="B17" s="611" t="s">
        <v>166</v>
      </c>
      <c r="C17" s="4" t="s">
        <v>6</v>
      </c>
      <c r="D17" s="63">
        <v>3573.703243222691</v>
      </c>
      <c r="E17" s="63">
        <v>9870.620290259647</v>
      </c>
      <c r="F17" s="48">
        <f t="shared" si="5"/>
        <v>13444.323533482338</v>
      </c>
      <c r="G17" s="38">
        <v>2942</v>
      </c>
      <c r="H17" s="38">
        <v>8511</v>
      </c>
      <c r="I17" s="38">
        <f t="shared" si="6"/>
        <v>11453</v>
      </c>
      <c r="K17" s="309"/>
      <c r="L17" s="309"/>
    </row>
    <row r="18" spans="1:12" ht="12.75">
      <c r="A18" s="609"/>
      <c r="B18" s="612"/>
      <c r="C18" s="4" t="s">
        <v>7</v>
      </c>
      <c r="D18" s="63">
        <v>0</v>
      </c>
      <c r="E18" s="63">
        <v>0</v>
      </c>
      <c r="F18" s="48">
        <f t="shared" si="5"/>
        <v>0</v>
      </c>
      <c r="G18" s="38">
        <v>0</v>
      </c>
      <c r="H18" s="38">
        <v>0</v>
      </c>
      <c r="I18" s="38">
        <f t="shared" si="6"/>
        <v>0</v>
      </c>
      <c r="K18" s="309"/>
      <c r="L18" s="309"/>
    </row>
    <row r="19" spans="1:12" ht="12.75">
      <c r="A19" s="609"/>
      <c r="B19" s="613"/>
      <c r="C19" s="4" t="s">
        <v>8</v>
      </c>
      <c r="D19" s="63">
        <v>0</v>
      </c>
      <c r="E19" s="63">
        <v>0</v>
      </c>
      <c r="F19" s="48">
        <f t="shared" si="5"/>
        <v>0</v>
      </c>
      <c r="G19" s="38">
        <v>0</v>
      </c>
      <c r="H19" s="38">
        <v>0</v>
      </c>
      <c r="I19" s="38">
        <f t="shared" si="6"/>
        <v>0</v>
      </c>
      <c r="K19" s="309"/>
      <c r="L19" s="309"/>
    </row>
    <row r="20" spans="1:12" ht="12.75">
      <c r="A20" s="609"/>
      <c r="B20" s="611" t="s">
        <v>304</v>
      </c>
      <c r="C20" s="4" t="s">
        <v>6</v>
      </c>
      <c r="D20" s="63">
        <v>1231.096681096681</v>
      </c>
      <c r="E20" s="63">
        <v>7862.21348742908</v>
      </c>
      <c r="F20" s="48">
        <f t="shared" si="5"/>
        <v>9093.31016852576</v>
      </c>
      <c r="G20" s="63">
        <v>1011.5921428571428</v>
      </c>
      <c r="H20" s="63">
        <v>6748</v>
      </c>
      <c r="I20" s="38">
        <f t="shared" si="6"/>
        <v>7759.592142857143</v>
      </c>
      <c r="K20" s="309"/>
      <c r="L20" s="309"/>
    </row>
    <row r="21" spans="1:12" ht="12.75">
      <c r="A21" s="609"/>
      <c r="B21" s="612"/>
      <c r="C21" s="4" t="s">
        <v>7</v>
      </c>
      <c r="D21" s="38">
        <v>0</v>
      </c>
      <c r="E21" s="38">
        <v>0</v>
      </c>
      <c r="F21" s="48">
        <f t="shared" si="5"/>
        <v>0</v>
      </c>
      <c r="G21" s="38">
        <v>0</v>
      </c>
      <c r="H21" s="38">
        <v>0</v>
      </c>
      <c r="I21" s="38">
        <f t="shared" si="6"/>
        <v>0</v>
      </c>
      <c r="K21" s="309"/>
      <c r="L21" s="309"/>
    </row>
    <row r="22" spans="1:12" ht="12.75">
      <c r="A22" s="609"/>
      <c r="B22" s="613"/>
      <c r="C22" s="4" t="s">
        <v>8</v>
      </c>
      <c r="D22" s="38">
        <v>0</v>
      </c>
      <c r="E22" s="38">
        <v>2007.6701107741405</v>
      </c>
      <c r="F22" s="48">
        <f t="shared" si="5"/>
        <v>2007.6701107741405</v>
      </c>
      <c r="G22" s="38">
        <v>0</v>
      </c>
      <c r="H22" s="38">
        <v>1710.735701390645</v>
      </c>
      <c r="I22" s="38">
        <f t="shared" si="6"/>
        <v>1710.735701390645</v>
      </c>
      <c r="K22" s="309"/>
      <c r="L22" s="309"/>
    </row>
    <row r="23" spans="1:12" ht="12.75">
      <c r="A23" s="609"/>
      <c r="B23" s="611" t="s">
        <v>306</v>
      </c>
      <c r="C23" s="4" t="s">
        <v>6</v>
      </c>
      <c r="D23" s="38">
        <v>3491.054771827398</v>
      </c>
      <c r="E23" s="38">
        <v>10017.980340012306</v>
      </c>
      <c r="F23" s="48">
        <f t="shared" si="5"/>
        <v>13509.035111839703</v>
      </c>
      <c r="G23" s="38">
        <v>2875</v>
      </c>
      <c r="H23" s="38">
        <v>8636</v>
      </c>
      <c r="I23" s="38">
        <f t="shared" si="6"/>
        <v>11511</v>
      </c>
      <c r="K23" s="309"/>
      <c r="L23" s="309"/>
    </row>
    <row r="24" spans="1:12" ht="12.75">
      <c r="A24" s="609"/>
      <c r="B24" s="612"/>
      <c r="C24" s="4" t="s">
        <v>7</v>
      </c>
      <c r="D24" s="38">
        <v>2009.6532403611664</v>
      </c>
      <c r="E24" s="38">
        <v>1265.5571884133371</v>
      </c>
      <c r="F24" s="48">
        <f t="shared" si="5"/>
        <v>3275.2104287745033</v>
      </c>
      <c r="G24" s="38">
        <v>1651.3320676047704</v>
      </c>
      <c r="H24" s="38">
        <v>1078.3812802470045</v>
      </c>
      <c r="I24" s="38">
        <f t="shared" si="6"/>
        <v>2729.713347851775</v>
      </c>
      <c r="K24" s="309"/>
      <c r="L24" s="309"/>
    </row>
    <row r="25" spans="1:12" ht="12.75">
      <c r="A25" s="609"/>
      <c r="B25" s="613"/>
      <c r="C25" s="4" t="s">
        <v>8</v>
      </c>
      <c r="D25" s="38">
        <v>0</v>
      </c>
      <c r="E25" s="38">
        <v>532.3858364719567</v>
      </c>
      <c r="F25" s="48">
        <f t="shared" si="5"/>
        <v>532.3858364719567</v>
      </c>
      <c r="G25" s="38">
        <v>0</v>
      </c>
      <c r="H25" s="38">
        <v>453.6459712577543</v>
      </c>
      <c r="I25" s="38">
        <f t="shared" si="6"/>
        <v>453.6459712577543</v>
      </c>
      <c r="K25" s="309"/>
      <c r="L25" s="309"/>
    </row>
    <row r="26" spans="1:12" ht="12.75">
      <c r="A26" s="609"/>
      <c r="B26" s="615" t="s">
        <v>307</v>
      </c>
      <c r="C26" s="4" t="s">
        <v>6</v>
      </c>
      <c r="D26" s="38">
        <v>0</v>
      </c>
      <c r="E26" s="38">
        <v>0</v>
      </c>
      <c r="F26" s="48">
        <f t="shared" si="5"/>
        <v>0</v>
      </c>
      <c r="G26" s="38">
        <v>0</v>
      </c>
      <c r="H26" s="38">
        <v>0</v>
      </c>
      <c r="I26" s="38">
        <f t="shared" si="6"/>
        <v>0</v>
      </c>
      <c r="K26" s="309"/>
      <c r="L26" s="309"/>
    </row>
    <row r="27" spans="1:12" ht="12.75">
      <c r="A27" s="609"/>
      <c r="B27" s="616"/>
      <c r="C27" s="4" t="s">
        <v>7</v>
      </c>
      <c r="D27" s="38">
        <v>0</v>
      </c>
      <c r="E27" s="38">
        <v>0</v>
      </c>
      <c r="F27" s="48">
        <f t="shared" si="5"/>
        <v>0</v>
      </c>
      <c r="G27" s="38">
        <v>0</v>
      </c>
      <c r="H27" s="38">
        <v>0</v>
      </c>
      <c r="I27" s="38">
        <f t="shared" si="6"/>
        <v>0</v>
      </c>
      <c r="K27" s="309"/>
      <c r="L27" s="309"/>
    </row>
    <row r="28" spans="1:12" ht="12.75">
      <c r="A28" s="609"/>
      <c r="B28" s="617"/>
      <c r="C28" s="4" t="s">
        <v>8</v>
      </c>
      <c r="D28" s="38">
        <v>0</v>
      </c>
      <c r="E28" s="38">
        <v>0</v>
      </c>
      <c r="F28" s="48">
        <f t="shared" si="5"/>
        <v>0</v>
      </c>
      <c r="G28" s="38">
        <v>0</v>
      </c>
      <c r="H28" s="63">
        <v>0</v>
      </c>
      <c r="I28" s="38">
        <f t="shared" si="6"/>
        <v>0</v>
      </c>
      <c r="K28" s="309"/>
      <c r="L28" s="309"/>
    </row>
    <row r="29" spans="1:12" ht="12.75">
      <c r="A29" s="609"/>
      <c r="B29" s="615" t="s">
        <v>167</v>
      </c>
      <c r="C29" s="4" t="s">
        <v>6</v>
      </c>
      <c r="D29" s="38">
        <v>0</v>
      </c>
      <c r="E29" s="38">
        <v>1711</v>
      </c>
      <c r="F29" s="48">
        <f t="shared" si="5"/>
        <v>1711</v>
      </c>
      <c r="G29" s="38">
        <v>0</v>
      </c>
      <c r="H29" s="38">
        <v>1508</v>
      </c>
      <c r="I29" s="38">
        <f t="shared" si="6"/>
        <v>1508</v>
      </c>
      <c r="K29" s="309"/>
      <c r="L29" s="309"/>
    </row>
    <row r="30" spans="1:12" ht="12.75">
      <c r="A30" s="609"/>
      <c r="B30" s="616"/>
      <c r="C30" s="4" t="s">
        <v>7</v>
      </c>
      <c r="D30" s="38">
        <v>15</v>
      </c>
      <c r="E30" s="38">
        <v>0</v>
      </c>
      <c r="F30" s="48">
        <f t="shared" si="5"/>
        <v>15</v>
      </c>
      <c r="G30" s="38">
        <v>12.3255</v>
      </c>
      <c r="H30" s="38">
        <v>0</v>
      </c>
      <c r="I30" s="38">
        <f t="shared" si="6"/>
        <v>12.3255</v>
      </c>
      <c r="K30" s="309"/>
      <c r="L30" s="309"/>
    </row>
    <row r="31" spans="1:12" ht="12.75">
      <c r="A31" s="609"/>
      <c r="B31" s="617"/>
      <c r="C31" s="4" t="s">
        <v>8</v>
      </c>
      <c r="D31" s="38">
        <v>0</v>
      </c>
      <c r="E31" s="38">
        <v>2724</v>
      </c>
      <c r="F31" s="48">
        <f t="shared" si="5"/>
        <v>2724</v>
      </c>
      <c r="G31" s="38">
        <v>0</v>
      </c>
      <c r="H31" s="38">
        <v>2371</v>
      </c>
      <c r="I31" s="38">
        <f t="shared" si="6"/>
        <v>2371</v>
      </c>
      <c r="K31" s="309"/>
      <c r="L31" s="309"/>
    </row>
    <row r="32" spans="1:12" ht="12.75">
      <c r="A32" s="609"/>
      <c r="B32" s="611" t="s">
        <v>308</v>
      </c>
      <c r="C32" s="4" t="s">
        <v>6</v>
      </c>
      <c r="D32" s="38">
        <v>0</v>
      </c>
      <c r="E32" s="38">
        <v>1164.3760932944606</v>
      </c>
      <c r="F32" s="48">
        <f t="shared" si="5"/>
        <v>1164.3760932944606</v>
      </c>
      <c r="G32" s="38">
        <v>0</v>
      </c>
      <c r="H32" s="38">
        <v>992.1648690962098</v>
      </c>
      <c r="I32" s="38">
        <f t="shared" si="6"/>
        <v>992.1648690962098</v>
      </c>
      <c r="K32" s="309"/>
      <c r="L32" s="309"/>
    </row>
    <row r="33" spans="1:12" ht="12.75">
      <c r="A33" s="609"/>
      <c r="B33" s="612"/>
      <c r="C33" s="4" t="s">
        <v>7</v>
      </c>
      <c r="D33" s="38">
        <v>258</v>
      </c>
      <c r="E33" s="38">
        <v>75.20768307322929</v>
      </c>
      <c r="F33" s="48">
        <f t="shared" si="5"/>
        <v>333.2076830732293</v>
      </c>
      <c r="G33" s="38">
        <v>211.9986</v>
      </c>
      <c r="H33" s="38">
        <v>64.08446674669868</v>
      </c>
      <c r="I33" s="38">
        <f t="shared" si="6"/>
        <v>276.0830667466987</v>
      </c>
      <c r="K33" s="309"/>
      <c r="L33" s="309"/>
    </row>
    <row r="34" spans="1:12" ht="12.75">
      <c r="A34" s="610"/>
      <c r="B34" s="613"/>
      <c r="C34" s="4" t="s">
        <v>8</v>
      </c>
      <c r="D34" s="38">
        <v>0</v>
      </c>
      <c r="E34" s="38">
        <v>6591.41622363231</v>
      </c>
      <c r="F34" s="48">
        <f t="shared" si="5"/>
        <v>6591.41622363231</v>
      </c>
      <c r="G34" s="38">
        <v>0</v>
      </c>
      <c r="H34" s="38">
        <v>5616.545764157091</v>
      </c>
      <c r="I34" s="38">
        <f t="shared" si="6"/>
        <v>5616.545764157091</v>
      </c>
      <c r="K34" s="309"/>
      <c r="L34" s="309"/>
    </row>
    <row r="35" spans="1:9" s="373" customFormat="1" ht="12.75">
      <c r="A35" s="605" t="s">
        <v>284</v>
      </c>
      <c r="B35" s="606"/>
      <c r="C35" s="607"/>
      <c r="D35" s="351">
        <f aca="true" t="shared" si="7" ref="D35:I35">SUM(D14:D34)</f>
        <v>12052</v>
      </c>
      <c r="E35" s="351">
        <f t="shared" si="7"/>
        <v>55937.99999999999</v>
      </c>
      <c r="F35" s="351">
        <f t="shared" si="7"/>
        <v>67990</v>
      </c>
      <c r="G35" s="351">
        <f t="shared" si="7"/>
        <v>9920.117784996077</v>
      </c>
      <c r="H35" s="351">
        <f t="shared" si="7"/>
        <v>48152.01170918705</v>
      </c>
      <c r="I35" s="351">
        <f t="shared" si="7"/>
        <v>58072.12949418313</v>
      </c>
    </row>
    <row r="36" spans="1:12" ht="12.75">
      <c r="A36" s="608" t="s">
        <v>17</v>
      </c>
      <c r="B36" s="611" t="s">
        <v>169</v>
      </c>
      <c r="C36" s="4" t="s">
        <v>6</v>
      </c>
      <c r="D36" s="71">
        <v>85.08</v>
      </c>
      <c r="E36" s="38">
        <v>19091.855877151913</v>
      </c>
      <c r="F36" s="48">
        <f>D36+E36</f>
        <v>19176.935877151915</v>
      </c>
      <c r="G36" s="275">
        <f>D36*0.8253</f>
        <v>70.216524</v>
      </c>
      <c r="H36" s="275">
        <v>15739</v>
      </c>
      <c r="I36" s="48">
        <f>G36+H36</f>
        <v>15809.216524</v>
      </c>
      <c r="K36" s="309"/>
      <c r="L36" s="309"/>
    </row>
    <row r="37" spans="1:12" ht="12.75">
      <c r="A37" s="609"/>
      <c r="B37" s="612"/>
      <c r="C37" s="4" t="s">
        <v>7</v>
      </c>
      <c r="D37" s="63">
        <v>619.98613392</v>
      </c>
      <c r="E37" s="63">
        <v>126.89688261081345</v>
      </c>
      <c r="F37" s="48">
        <f aca="true" t="shared" si="8" ref="F37:F47">D37+E37</f>
        <v>746.8830165308135</v>
      </c>
      <c r="G37" s="275">
        <v>513</v>
      </c>
      <c r="H37" s="275">
        <f aca="true" t="shared" si="9" ref="H37:H47">E37*0.8245</f>
        <v>104.62647971261569</v>
      </c>
      <c r="I37" s="48">
        <f aca="true" t="shared" si="10" ref="I37:I47">G37+H37</f>
        <v>617.6264797126157</v>
      </c>
      <c r="K37" s="309"/>
      <c r="L37" s="309"/>
    </row>
    <row r="38" spans="1:12" ht="12.75">
      <c r="A38" s="609"/>
      <c r="B38" s="613"/>
      <c r="C38" s="4" t="s">
        <v>8</v>
      </c>
      <c r="D38" s="63">
        <v>0</v>
      </c>
      <c r="E38" s="63">
        <v>2713.93404696</v>
      </c>
      <c r="F38" s="48">
        <f t="shared" si="8"/>
        <v>2713.93404696</v>
      </c>
      <c r="G38" s="275">
        <f aca="true" t="shared" si="11" ref="G38:G47">D38*0.8253</f>
        <v>0</v>
      </c>
      <c r="H38" s="275">
        <f t="shared" si="9"/>
        <v>2237.63862171852</v>
      </c>
      <c r="I38" s="48">
        <f t="shared" si="10"/>
        <v>2237.63862171852</v>
      </c>
      <c r="K38" s="309"/>
      <c r="L38" s="309"/>
    </row>
    <row r="39" spans="1:12" ht="12.75">
      <c r="A39" s="609"/>
      <c r="B39" s="611" t="s">
        <v>170</v>
      </c>
      <c r="C39" s="4" t="s">
        <v>6</v>
      </c>
      <c r="D39" s="63">
        <v>0</v>
      </c>
      <c r="E39" s="63">
        <v>15607.604294211864</v>
      </c>
      <c r="F39" s="48">
        <f t="shared" si="8"/>
        <v>15607.604294211864</v>
      </c>
      <c r="G39" s="275">
        <f t="shared" si="11"/>
        <v>0</v>
      </c>
      <c r="H39" s="275">
        <v>12867.5</v>
      </c>
      <c r="I39" s="48">
        <f t="shared" si="10"/>
        <v>12867.5</v>
      </c>
      <c r="K39" s="309"/>
      <c r="L39" s="309"/>
    </row>
    <row r="40" spans="1:12" ht="12.75">
      <c r="A40" s="609"/>
      <c r="B40" s="612"/>
      <c r="C40" s="4" t="s">
        <v>7</v>
      </c>
      <c r="D40" s="63">
        <v>50</v>
      </c>
      <c r="E40" s="63">
        <v>100</v>
      </c>
      <c r="F40" s="48">
        <f t="shared" si="8"/>
        <v>150</v>
      </c>
      <c r="G40" s="275">
        <f t="shared" si="11"/>
        <v>41.265</v>
      </c>
      <c r="H40" s="275">
        <v>83</v>
      </c>
      <c r="I40" s="48">
        <f t="shared" si="10"/>
        <v>124.265</v>
      </c>
      <c r="K40" s="309"/>
      <c r="L40" s="309"/>
    </row>
    <row r="41" spans="1:12" ht="12.75">
      <c r="A41" s="609"/>
      <c r="B41" s="613"/>
      <c r="C41" s="4" t="s">
        <v>8</v>
      </c>
      <c r="D41" s="63">
        <v>0</v>
      </c>
      <c r="E41" s="63">
        <v>2328.87981736</v>
      </c>
      <c r="F41" s="48">
        <f t="shared" si="8"/>
        <v>2328.87981736</v>
      </c>
      <c r="G41" s="275">
        <f t="shared" si="11"/>
        <v>0</v>
      </c>
      <c r="H41" s="275">
        <f t="shared" si="9"/>
        <v>1920.16140941332</v>
      </c>
      <c r="I41" s="48">
        <f t="shared" si="10"/>
        <v>1920.16140941332</v>
      </c>
      <c r="K41" s="309"/>
      <c r="L41" s="309"/>
    </row>
    <row r="42" spans="1:12" ht="12.75">
      <c r="A42" s="609"/>
      <c r="B42" s="32"/>
      <c r="C42" s="4" t="s">
        <v>6</v>
      </c>
      <c r="D42" s="38">
        <v>0</v>
      </c>
      <c r="E42" s="38">
        <v>200</v>
      </c>
      <c r="F42" s="48">
        <f t="shared" si="8"/>
        <v>200</v>
      </c>
      <c r="G42" s="275">
        <f t="shared" si="11"/>
        <v>0</v>
      </c>
      <c r="H42" s="275">
        <f t="shared" si="9"/>
        <v>164.9</v>
      </c>
      <c r="I42" s="48">
        <f t="shared" si="10"/>
        <v>164.9</v>
      </c>
      <c r="K42" s="309"/>
      <c r="L42" s="309"/>
    </row>
    <row r="43" spans="1:12" ht="12.75">
      <c r="A43" s="609"/>
      <c r="B43" s="32" t="s">
        <v>310</v>
      </c>
      <c r="C43" s="4" t="s">
        <v>7</v>
      </c>
      <c r="D43" s="38">
        <v>0</v>
      </c>
      <c r="E43" s="38">
        <v>0</v>
      </c>
      <c r="F43" s="48">
        <f t="shared" si="8"/>
        <v>0</v>
      </c>
      <c r="G43" s="275">
        <f t="shared" si="11"/>
        <v>0</v>
      </c>
      <c r="H43" s="275">
        <f t="shared" si="9"/>
        <v>0</v>
      </c>
      <c r="I43" s="48">
        <f t="shared" si="10"/>
        <v>0</v>
      </c>
      <c r="K43" s="309"/>
      <c r="L43" s="309"/>
    </row>
    <row r="44" spans="1:12" ht="12.75">
      <c r="A44" s="609"/>
      <c r="B44" s="32"/>
      <c r="C44" s="4" t="s">
        <v>8</v>
      </c>
      <c r="D44" s="38">
        <v>0</v>
      </c>
      <c r="E44" s="38">
        <v>1000</v>
      </c>
      <c r="F44" s="48">
        <f t="shared" si="8"/>
        <v>1000</v>
      </c>
      <c r="G44" s="275">
        <f t="shared" si="11"/>
        <v>0</v>
      </c>
      <c r="H44" s="275">
        <f t="shared" si="9"/>
        <v>824.5</v>
      </c>
      <c r="I44" s="48">
        <f t="shared" si="10"/>
        <v>824.5</v>
      </c>
      <c r="K44" s="309"/>
      <c r="L44" s="309"/>
    </row>
    <row r="45" spans="1:12" ht="12.75">
      <c r="A45" s="609"/>
      <c r="B45" s="611" t="s">
        <v>309</v>
      </c>
      <c r="C45" s="4" t="s">
        <v>6</v>
      </c>
      <c r="D45" s="63">
        <v>0</v>
      </c>
      <c r="E45" s="63">
        <v>0</v>
      </c>
      <c r="F45" s="48">
        <f t="shared" si="8"/>
        <v>0</v>
      </c>
      <c r="G45" s="275">
        <f t="shared" si="11"/>
        <v>0</v>
      </c>
      <c r="H45" s="275">
        <f t="shared" si="9"/>
        <v>0</v>
      </c>
      <c r="I45" s="48">
        <f t="shared" si="10"/>
        <v>0</v>
      </c>
      <c r="K45" s="309"/>
      <c r="L45" s="309"/>
    </row>
    <row r="46" spans="1:12" ht="12.75">
      <c r="A46" s="609"/>
      <c r="B46" s="612"/>
      <c r="C46" s="4" t="s">
        <v>7</v>
      </c>
      <c r="D46" s="63">
        <v>0</v>
      </c>
      <c r="E46" s="63">
        <v>0</v>
      </c>
      <c r="F46" s="48">
        <f t="shared" si="8"/>
        <v>0</v>
      </c>
      <c r="G46" s="275">
        <f t="shared" si="11"/>
        <v>0</v>
      </c>
      <c r="H46" s="275">
        <f t="shared" si="9"/>
        <v>0</v>
      </c>
      <c r="I46" s="48">
        <f t="shared" si="10"/>
        <v>0</v>
      </c>
      <c r="K46" s="309"/>
      <c r="L46" s="309"/>
    </row>
    <row r="47" spans="1:12" ht="12.75">
      <c r="A47" s="609"/>
      <c r="B47" s="613"/>
      <c r="C47" s="4" t="s">
        <v>8</v>
      </c>
      <c r="D47" s="63">
        <v>0</v>
      </c>
      <c r="E47" s="63">
        <v>1000</v>
      </c>
      <c r="F47" s="48">
        <f t="shared" si="8"/>
        <v>1000</v>
      </c>
      <c r="G47" s="275">
        <f t="shared" si="11"/>
        <v>0</v>
      </c>
      <c r="H47" s="275">
        <f t="shared" si="9"/>
        <v>824.5</v>
      </c>
      <c r="I47" s="48">
        <f t="shared" si="10"/>
        <v>824.5</v>
      </c>
      <c r="K47" s="309"/>
      <c r="L47" s="309"/>
    </row>
    <row r="48" spans="1:9" s="373" customFormat="1" ht="12.75">
      <c r="A48" s="605" t="s">
        <v>284</v>
      </c>
      <c r="B48" s="606"/>
      <c r="C48" s="607"/>
      <c r="D48" s="351">
        <f aca="true" t="shared" si="12" ref="D48:I48">SUM(D36:D47)</f>
        <v>755.0661339200001</v>
      </c>
      <c r="E48" s="351">
        <f t="shared" si="12"/>
        <v>42169.17091829459</v>
      </c>
      <c r="F48" s="351">
        <f t="shared" si="12"/>
        <v>42924.237052214594</v>
      </c>
      <c r="G48" s="351">
        <f t="shared" si="12"/>
        <v>624.481524</v>
      </c>
      <c r="H48" s="351">
        <f t="shared" si="12"/>
        <v>34765.826510844454</v>
      </c>
      <c r="I48" s="351">
        <f t="shared" si="12"/>
        <v>35390.30803484446</v>
      </c>
    </row>
    <row r="49" spans="1:12" ht="12.75" customHeight="1">
      <c r="A49" s="608" t="s">
        <v>18</v>
      </c>
      <c r="B49" s="625" t="s">
        <v>304</v>
      </c>
      <c r="C49" s="4" t="s">
        <v>6</v>
      </c>
      <c r="D49" s="38">
        <v>1770</v>
      </c>
      <c r="E49" s="38">
        <v>3035</v>
      </c>
      <c r="F49" s="38">
        <f>D49+E49</f>
        <v>4805</v>
      </c>
      <c r="G49" s="38">
        <v>1471</v>
      </c>
      <c r="H49" s="38">
        <v>2579</v>
      </c>
      <c r="I49" s="38">
        <f>G49+H49</f>
        <v>4050</v>
      </c>
      <c r="K49" s="309"/>
      <c r="L49" s="309"/>
    </row>
    <row r="50" spans="1:12" ht="12.75">
      <c r="A50" s="609"/>
      <c r="B50" s="627"/>
      <c r="C50" s="4" t="s">
        <v>7</v>
      </c>
      <c r="D50" s="38">
        <v>0</v>
      </c>
      <c r="E50" s="38">
        <v>0</v>
      </c>
      <c r="F50" s="38">
        <f aca="true" t="shared" si="13" ref="F50:F57">D50+E50</f>
        <v>0</v>
      </c>
      <c r="G50" s="38">
        <v>0</v>
      </c>
      <c r="H50" s="38">
        <v>0</v>
      </c>
      <c r="I50" s="38">
        <f aca="true" t="shared" si="14" ref="I50:I57">G50+H50</f>
        <v>0</v>
      </c>
      <c r="K50" s="309"/>
      <c r="L50" s="309"/>
    </row>
    <row r="51" spans="1:12" ht="12.75">
      <c r="A51" s="609"/>
      <c r="B51" s="629"/>
      <c r="C51" s="4" t="s">
        <v>8</v>
      </c>
      <c r="D51" s="38">
        <v>0</v>
      </c>
      <c r="E51" s="38">
        <v>0</v>
      </c>
      <c r="F51" s="38">
        <f t="shared" si="13"/>
        <v>0</v>
      </c>
      <c r="G51" s="38">
        <v>0</v>
      </c>
      <c r="H51" s="38">
        <v>0</v>
      </c>
      <c r="I51" s="38">
        <f t="shared" si="14"/>
        <v>0</v>
      </c>
      <c r="K51" s="309"/>
      <c r="L51" s="309"/>
    </row>
    <row r="52" spans="1:12" ht="12.75">
      <c r="A52" s="609"/>
      <c r="B52" s="611" t="s">
        <v>310</v>
      </c>
      <c r="C52" s="4" t="s">
        <v>6</v>
      </c>
      <c r="D52" s="38">
        <v>0</v>
      </c>
      <c r="E52" s="38">
        <v>6010</v>
      </c>
      <c r="F52" s="38">
        <f t="shared" si="13"/>
        <v>6010</v>
      </c>
      <c r="G52" s="38">
        <v>0</v>
      </c>
      <c r="H52" s="38">
        <v>4975</v>
      </c>
      <c r="I52" s="38">
        <f t="shared" si="14"/>
        <v>4975</v>
      </c>
      <c r="K52" s="309"/>
      <c r="L52" s="309"/>
    </row>
    <row r="53" spans="1:12" ht="12.75">
      <c r="A53" s="609"/>
      <c r="B53" s="612"/>
      <c r="C53" s="4" t="s">
        <v>7</v>
      </c>
      <c r="D53" s="38">
        <v>25</v>
      </c>
      <c r="E53" s="38">
        <v>0</v>
      </c>
      <c r="F53" s="38">
        <f t="shared" si="13"/>
        <v>25</v>
      </c>
      <c r="G53" s="38">
        <v>20</v>
      </c>
      <c r="H53" s="38">
        <v>0</v>
      </c>
      <c r="I53" s="38">
        <f t="shared" si="14"/>
        <v>20</v>
      </c>
      <c r="K53" s="309"/>
      <c r="L53" s="309"/>
    </row>
    <row r="54" spans="1:12" ht="12.75">
      <c r="A54" s="609"/>
      <c r="B54" s="613"/>
      <c r="C54" s="4" t="s">
        <v>8</v>
      </c>
      <c r="D54" s="38">
        <v>0</v>
      </c>
      <c r="E54" s="38">
        <v>1350</v>
      </c>
      <c r="F54" s="38">
        <f t="shared" si="13"/>
        <v>1350</v>
      </c>
      <c r="G54" s="38">
        <v>0</v>
      </c>
      <c r="H54" s="38">
        <v>1118</v>
      </c>
      <c r="I54" s="38">
        <f t="shared" si="14"/>
        <v>1118</v>
      </c>
      <c r="K54" s="309"/>
      <c r="L54" s="309"/>
    </row>
    <row r="55" spans="1:12" ht="12.75">
      <c r="A55" s="609"/>
      <c r="B55" s="58"/>
      <c r="C55" s="1" t="s">
        <v>6</v>
      </c>
      <c r="D55" s="38">
        <v>0</v>
      </c>
      <c r="E55" s="38">
        <v>7897</v>
      </c>
      <c r="F55" s="38">
        <f t="shared" si="13"/>
        <v>7897</v>
      </c>
      <c r="G55" s="38">
        <v>0</v>
      </c>
      <c r="H55" s="38">
        <v>6537</v>
      </c>
      <c r="I55" s="38">
        <f t="shared" si="14"/>
        <v>6537</v>
      </c>
      <c r="K55" s="309"/>
      <c r="L55" s="309"/>
    </row>
    <row r="56" spans="1:12" ht="12.75">
      <c r="A56" s="609"/>
      <c r="B56" s="32" t="s">
        <v>308</v>
      </c>
      <c r="C56" s="1" t="s">
        <v>7</v>
      </c>
      <c r="D56" s="38">
        <v>0</v>
      </c>
      <c r="E56" s="38">
        <v>0</v>
      </c>
      <c r="F56" s="38">
        <f t="shared" si="13"/>
        <v>0</v>
      </c>
      <c r="G56" s="38">
        <v>0</v>
      </c>
      <c r="H56" s="38">
        <v>0</v>
      </c>
      <c r="I56" s="38">
        <f t="shared" si="14"/>
        <v>0</v>
      </c>
      <c r="K56" s="309"/>
      <c r="L56" s="309"/>
    </row>
    <row r="57" spans="1:12" ht="12.75">
      <c r="A57" s="610"/>
      <c r="B57" s="33"/>
      <c r="C57" s="1" t="s">
        <v>8</v>
      </c>
      <c r="D57" s="38">
        <v>0</v>
      </c>
      <c r="E57" s="38">
        <v>0</v>
      </c>
      <c r="F57" s="38">
        <f t="shared" si="13"/>
        <v>0</v>
      </c>
      <c r="G57" s="38">
        <v>0</v>
      </c>
      <c r="H57" s="38">
        <v>0</v>
      </c>
      <c r="I57" s="38">
        <f t="shared" si="14"/>
        <v>0</v>
      </c>
      <c r="K57" s="309"/>
      <c r="L57" s="309"/>
    </row>
    <row r="58" spans="1:9" s="373" customFormat="1" ht="12.75">
      <c r="A58" s="652" t="s">
        <v>284</v>
      </c>
      <c r="B58" s="653"/>
      <c r="C58" s="607"/>
      <c r="D58" s="351">
        <f aca="true" t="shared" si="15" ref="D58:I58">SUM(D49:D57)</f>
        <v>1795</v>
      </c>
      <c r="E58" s="351">
        <f t="shared" si="15"/>
        <v>18292</v>
      </c>
      <c r="F58" s="351">
        <f t="shared" si="15"/>
        <v>20087</v>
      </c>
      <c r="G58" s="351">
        <f t="shared" si="15"/>
        <v>1491</v>
      </c>
      <c r="H58" s="351">
        <f t="shared" si="15"/>
        <v>15209</v>
      </c>
      <c r="I58" s="351">
        <f t="shared" si="15"/>
        <v>16700</v>
      </c>
    </row>
    <row r="59" spans="1:9" ht="12.75">
      <c r="A59" s="614" t="s">
        <v>19</v>
      </c>
      <c r="B59" s="614"/>
      <c r="C59" s="5" t="s">
        <v>6</v>
      </c>
      <c r="D59" s="112">
        <f aca="true" t="shared" si="16" ref="D59:I61">D7+D10+D14+D17+D20+D23+D26+D29+D32+D36+D39+D42+D45+D49+D52+D55</f>
        <v>47818.8580915919</v>
      </c>
      <c r="E59" s="112">
        <f t="shared" si="16"/>
        <v>141285.5071845185</v>
      </c>
      <c r="F59" s="112">
        <f t="shared" si="16"/>
        <v>189104.36527611042</v>
      </c>
      <c r="G59" s="112">
        <f t="shared" si="16"/>
        <v>40199.30636685715</v>
      </c>
      <c r="H59" s="112">
        <f t="shared" si="16"/>
        <v>121256.7015690962</v>
      </c>
      <c r="I59" s="112">
        <f t="shared" si="16"/>
        <v>161456.00793595336</v>
      </c>
    </row>
    <row r="60" spans="1:9" ht="12.75">
      <c r="A60" s="614"/>
      <c r="B60" s="614"/>
      <c r="C60" s="5" t="s">
        <v>7</v>
      </c>
      <c r="D60" s="112">
        <f t="shared" si="16"/>
        <v>7188.208042328095</v>
      </c>
      <c r="E60" s="112">
        <f t="shared" si="16"/>
        <v>3237.248767717803</v>
      </c>
      <c r="F60" s="112">
        <f t="shared" si="16"/>
        <v>10425.456810045898</v>
      </c>
      <c r="G60" s="112">
        <f t="shared" si="16"/>
        <v>6006.801442138932</v>
      </c>
      <c r="H60" s="112">
        <f t="shared" si="16"/>
        <v>2814.3877210122805</v>
      </c>
      <c r="I60" s="112">
        <f t="shared" si="16"/>
        <v>8821.189163151212</v>
      </c>
    </row>
    <row r="61" spans="1:9" ht="12.75">
      <c r="A61" s="614"/>
      <c r="B61" s="614"/>
      <c r="C61" s="5" t="s">
        <v>8</v>
      </c>
      <c r="D61" s="112">
        <f t="shared" si="16"/>
        <v>0</v>
      </c>
      <c r="E61" s="112">
        <f t="shared" si="16"/>
        <v>24977.414966058266</v>
      </c>
      <c r="F61" s="112">
        <f t="shared" si="16"/>
        <v>24977.414966058266</v>
      </c>
      <c r="G61" s="112">
        <f t="shared" si="16"/>
        <v>0</v>
      </c>
      <c r="H61" s="112">
        <f t="shared" si="16"/>
        <v>21278.468229923015</v>
      </c>
      <c r="I61" s="112">
        <f t="shared" si="16"/>
        <v>21278.468229923015</v>
      </c>
    </row>
    <row r="62" spans="1:9" s="373" customFormat="1" ht="12.75">
      <c r="A62" s="583" t="s">
        <v>9</v>
      </c>
      <c r="B62" s="584"/>
      <c r="C62" s="584"/>
      <c r="D62" s="344">
        <f aca="true" t="shared" si="17" ref="D62:I62">SUM(D59:D61)</f>
        <v>55007.066133919994</v>
      </c>
      <c r="E62" s="344">
        <f t="shared" si="17"/>
        <v>169500.17091829458</v>
      </c>
      <c r="F62" s="344">
        <f t="shared" si="17"/>
        <v>224507.2370522146</v>
      </c>
      <c r="G62" s="344">
        <f t="shared" si="17"/>
        <v>46206.10780899608</v>
      </c>
      <c r="H62" s="344">
        <f t="shared" si="17"/>
        <v>145349.5575200315</v>
      </c>
      <c r="I62" s="344">
        <f t="shared" si="17"/>
        <v>191555.6653290276</v>
      </c>
    </row>
    <row r="63" spans="1:9" s="43" customFormat="1" ht="12.75">
      <c r="A63" s="129"/>
      <c r="B63" s="129"/>
      <c r="C63" s="129"/>
      <c r="D63" s="131"/>
      <c r="E63" s="131"/>
      <c r="F63" s="131"/>
      <c r="G63" s="131"/>
      <c r="H63" s="131"/>
      <c r="I63" s="131"/>
    </row>
    <row r="64" spans="1:9" s="43" customFormat="1" ht="12.75">
      <c r="A64" s="129"/>
      <c r="B64" s="129"/>
      <c r="C64" s="129"/>
      <c r="D64" s="131"/>
      <c r="E64" s="131"/>
      <c r="F64" s="131"/>
      <c r="G64" s="131"/>
      <c r="H64" s="131"/>
      <c r="I64" s="131"/>
    </row>
    <row r="65" spans="1:9" s="43" customFormat="1" ht="12.75">
      <c r="A65" s="559" t="s">
        <v>22</v>
      </c>
      <c r="B65" s="559"/>
      <c r="C65" s="559"/>
      <c r="D65" s="147"/>
      <c r="E65" s="147"/>
      <c r="F65" s="147"/>
      <c r="G65" s="147"/>
      <c r="H65" s="147"/>
      <c r="I65" s="147"/>
    </row>
    <row r="66" spans="1:9" s="43" customFormat="1" ht="12.75">
      <c r="A66" s="559" t="s">
        <v>23</v>
      </c>
      <c r="B66" s="559"/>
      <c r="C66" s="7"/>
      <c r="D66" s="147"/>
      <c r="E66" s="147"/>
      <c r="F66" s="147"/>
      <c r="G66" s="147"/>
      <c r="H66" s="147"/>
      <c r="I66" s="147"/>
    </row>
    <row r="67" spans="1:9" s="43" customFormat="1" ht="12.75">
      <c r="A67" s="129"/>
      <c r="B67" s="129"/>
      <c r="C67" s="129"/>
      <c r="D67" s="131"/>
      <c r="E67" s="131"/>
      <c r="F67" s="131"/>
      <c r="G67" s="131"/>
      <c r="H67" s="131"/>
      <c r="I67" s="131"/>
    </row>
    <row r="68" spans="1:9" s="43" customFormat="1" ht="12.75">
      <c r="A68" s="651" t="s">
        <v>382</v>
      </c>
      <c r="B68" s="651"/>
      <c r="C68" s="651"/>
      <c r="D68" s="651"/>
      <c r="E68" s="651"/>
      <c r="F68" s="651"/>
      <c r="G68" s="651"/>
      <c r="H68" s="651"/>
      <c r="I68" s="651"/>
    </row>
    <row r="69" spans="1:9" s="43" customFormat="1" ht="12.75">
      <c r="A69" s="651" t="s">
        <v>519</v>
      </c>
      <c r="B69" s="651"/>
      <c r="C69" s="651"/>
      <c r="D69" s="651"/>
      <c r="E69" s="651"/>
      <c r="F69" s="651"/>
      <c r="G69" s="651"/>
      <c r="H69" s="651"/>
      <c r="I69" s="651"/>
    </row>
    <row r="70" spans="1:9" s="43" customFormat="1" ht="12.75">
      <c r="A70"/>
      <c r="B70"/>
      <c r="C70"/>
      <c r="D70"/>
      <c r="E70"/>
      <c r="F70"/>
      <c r="G70"/>
      <c r="H70"/>
      <c r="I70"/>
    </row>
    <row r="71" spans="1:9" s="43" customFormat="1" ht="12.75">
      <c r="A71"/>
      <c r="B71"/>
      <c r="C71"/>
      <c r="D71"/>
      <c r="E71"/>
      <c r="F71"/>
      <c r="G71"/>
      <c r="H71"/>
      <c r="I71" s="27" t="s">
        <v>383</v>
      </c>
    </row>
    <row r="72" spans="1:9" s="386" customFormat="1" ht="12.75">
      <c r="A72" s="647" t="s">
        <v>381</v>
      </c>
      <c r="B72" s="648"/>
      <c r="C72" s="561" t="s">
        <v>1</v>
      </c>
      <c r="D72" s="623" t="s">
        <v>57</v>
      </c>
      <c r="E72" s="623"/>
      <c r="F72" s="623"/>
      <c r="G72" s="623" t="s">
        <v>58</v>
      </c>
      <c r="H72" s="623"/>
      <c r="I72" s="623"/>
    </row>
    <row r="73" spans="1:9" s="386" customFormat="1" ht="12.75">
      <c r="A73" s="649"/>
      <c r="B73" s="650"/>
      <c r="C73" s="563"/>
      <c r="D73" s="376" t="s">
        <v>2</v>
      </c>
      <c r="E73" s="376" t="s">
        <v>3</v>
      </c>
      <c r="F73" s="376" t="s">
        <v>4</v>
      </c>
      <c r="G73" s="376" t="s">
        <v>5</v>
      </c>
      <c r="H73" s="376" t="s">
        <v>3</v>
      </c>
      <c r="I73" s="376" t="s">
        <v>4</v>
      </c>
    </row>
    <row r="74" spans="1:9" s="43" customFormat="1" ht="12.75">
      <c r="A74" s="639" t="s">
        <v>304</v>
      </c>
      <c r="B74" s="640"/>
      <c r="C74" s="4" t="s">
        <v>6</v>
      </c>
      <c r="D74" s="38">
        <f aca="true" t="shared" si="18" ref="D74:E76">D7+D20+D49</f>
        <v>39243.09668109668</v>
      </c>
      <c r="E74" s="38">
        <f t="shared" si="18"/>
        <v>56738.21348742908</v>
      </c>
      <c r="F74" s="38">
        <f>D74+E74</f>
        <v>95981.31016852576</v>
      </c>
      <c r="G74" s="38">
        <f aca="true" t="shared" si="19" ref="G74:H76">G7+G20+G49</f>
        <v>33132.45154285715</v>
      </c>
      <c r="H74" s="38">
        <f t="shared" si="19"/>
        <v>50093.401300000005</v>
      </c>
      <c r="I74" s="38">
        <f>G74+H74</f>
        <v>83225.85284285716</v>
      </c>
    </row>
    <row r="75" spans="1:9" s="43" customFormat="1" ht="12.75">
      <c r="A75" s="641"/>
      <c r="B75" s="642"/>
      <c r="C75" s="4" t="s">
        <v>7</v>
      </c>
      <c r="D75" s="38">
        <f t="shared" si="18"/>
        <v>4031</v>
      </c>
      <c r="E75" s="38">
        <f t="shared" si="18"/>
        <v>1649</v>
      </c>
      <c r="F75" s="38">
        <f>D75+E75</f>
        <v>5680</v>
      </c>
      <c r="G75" s="38">
        <f t="shared" si="19"/>
        <v>3409.0166999999997</v>
      </c>
      <c r="H75" s="38">
        <f t="shared" si="19"/>
        <v>1466.4557</v>
      </c>
      <c r="I75" s="38">
        <f>G75+H75</f>
        <v>4875.4724</v>
      </c>
    </row>
    <row r="76" spans="1:9" s="43" customFormat="1" ht="12.75">
      <c r="A76" s="643"/>
      <c r="B76" s="644"/>
      <c r="C76" s="4" t="s">
        <v>8</v>
      </c>
      <c r="D76" s="38">
        <f t="shared" si="18"/>
        <v>0</v>
      </c>
      <c r="E76" s="38">
        <f t="shared" si="18"/>
        <v>6518.670110774141</v>
      </c>
      <c r="F76" s="38">
        <f>D76+E76</f>
        <v>6518.670110774141</v>
      </c>
      <c r="G76" s="38">
        <f t="shared" si="19"/>
        <v>0</v>
      </c>
      <c r="H76" s="38">
        <f t="shared" si="19"/>
        <v>5722.368001390645</v>
      </c>
      <c r="I76" s="38">
        <f>G76+H76</f>
        <v>5722.368001390645</v>
      </c>
    </row>
    <row r="77" spans="1:9" s="386" customFormat="1" ht="12.75">
      <c r="A77" s="630" t="s">
        <v>284</v>
      </c>
      <c r="B77" s="645"/>
      <c r="C77" s="646"/>
      <c r="D77" s="351">
        <f aca="true" t="shared" si="20" ref="D77:I77">SUM(D74:D76)</f>
        <v>43274.09668109668</v>
      </c>
      <c r="E77" s="351">
        <f t="shared" si="20"/>
        <v>64905.88359820322</v>
      </c>
      <c r="F77" s="351">
        <f t="shared" si="20"/>
        <v>108179.9802792999</v>
      </c>
      <c r="G77" s="351">
        <f t="shared" si="20"/>
        <v>36541.46824285715</v>
      </c>
      <c r="H77" s="351">
        <f t="shared" si="20"/>
        <v>57282.225001390645</v>
      </c>
      <c r="I77" s="351">
        <f t="shared" si="20"/>
        <v>93823.6932442478</v>
      </c>
    </row>
    <row r="78" spans="1:9" s="43" customFormat="1" ht="12.75">
      <c r="A78" s="639" t="s">
        <v>305</v>
      </c>
      <c r="B78" s="640"/>
      <c r="C78" s="4" t="s">
        <v>6</v>
      </c>
      <c r="D78" s="38">
        <f aca="true" t="shared" si="21" ref="D78:E80">D10+D14</f>
        <v>1425.9233954451347</v>
      </c>
      <c r="E78" s="38">
        <f t="shared" si="21"/>
        <v>12976.856802159251</v>
      </c>
      <c r="F78" s="38">
        <f>D78+E78</f>
        <v>14402.780197604385</v>
      </c>
      <c r="G78" s="38">
        <f aca="true" t="shared" si="22" ref="G78:H80">G10+G14</f>
        <v>1179.6383</v>
      </c>
      <c r="H78" s="38">
        <f t="shared" si="22"/>
        <v>11232.7354</v>
      </c>
      <c r="I78" s="38">
        <f>G78+H78</f>
        <v>12412.3737</v>
      </c>
    </row>
    <row r="79" spans="1:9" s="43" customFormat="1" ht="12.75">
      <c r="A79" s="641"/>
      <c r="B79" s="642"/>
      <c r="C79" s="4" t="s">
        <v>7</v>
      </c>
      <c r="D79" s="38">
        <f t="shared" si="21"/>
        <v>179.5686680469289</v>
      </c>
      <c r="E79" s="38">
        <f t="shared" si="21"/>
        <v>20.587013620422635</v>
      </c>
      <c r="F79" s="38">
        <f>D79+E79</f>
        <v>200.15568166735153</v>
      </c>
      <c r="G79" s="38">
        <f t="shared" si="22"/>
        <v>147.86357453416147</v>
      </c>
      <c r="H79" s="38">
        <f t="shared" si="22"/>
        <v>17.839794305962126</v>
      </c>
      <c r="I79" s="38">
        <f>G79+H79</f>
        <v>165.7033688401236</v>
      </c>
    </row>
    <row r="80" spans="1:9" s="43" customFormat="1" ht="12.75">
      <c r="A80" s="643"/>
      <c r="B80" s="644"/>
      <c r="C80" s="4" t="s">
        <v>8</v>
      </c>
      <c r="D80" s="38">
        <f t="shared" si="21"/>
        <v>0</v>
      </c>
      <c r="E80" s="38">
        <f t="shared" si="21"/>
        <v>218.12893085986</v>
      </c>
      <c r="F80" s="38">
        <f>D80+E80</f>
        <v>218.12893085986</v>
      </c>
      <c r="G80" s="38">
        <f t="shared" si="22"/>
        <v>0</v>
      </c>
      <c r="H80" s="38">
        <f t="shared" si="22"/>
        <v>190.1084619856867</v>
      </c>
      <c r="I80" s="38">
        <f>G80+H80</f>
        <v>190.1084619856867</v>
      </c>
    </row>
    <row r="81" spans="1:9" s="386" customFormat="1" ht="12.75">
      <c r="A81" s="630" t="s">
        <v>284</v>
      </c>
      <c r="B81" s="645"/>
      <c r="C81" s="646"/>
      <c r="D81" s="351">
        <f aca="true" t="shared" si="23" ref="D81:I81">SUM(D78:D80)</f>
        <v>1605.4920634920636</v>
      </c>
      <c r="E81" s="351">
        <f t="shared" si="23"/>
        <v>13215.572746639535</v>
      </c>
      <c r="F81" s="351">
        <f t="shared" si="23"/>
        <v>14821.064810131596</v>
      </c>
      <c r="G81" s="351">
        <f t="shared" si="23"/>
        <v>1327.5018745341615</v>
      </c>
      <c r="H81" s="351">
        <f t="shared" si="23"/>
        <v>11440.683656291649</v>
      </c>
      <c r="I81" s="351">
        <f t="shared" si="23"/>
        <v>12768.185530825811</v>
      </c>
    </row>
    <row r="82" spans="1:9" s="43" customFormat="1" ht="12.75">
      <c r="A82" s="624" t="s">
        <v>166</v>
      </c>
      <c r="B82" s="625"/>
      <c r="C82" s="4" t="s">
        <v>6</v>
      </c>
      <c r="D82" s="63">
        <f aca="true" t="shared" si="24" ref="D82:E84">D17</f>
        <v>3573.703243222691</v>
      </c>
      <c r="E82" s="63">
        <f t="shared" si="24"/>
        <v>9870.620290259647</v>
      </c>
      <c r="F82" s="38">
        <f>D82+E82</f>
        <v>13444.323533482338</v>
      </c>
      <c r="G82" s="63">
        <f aca="true" t="shared" si="25" ref="G82:H84">G17</f>
        <v>2942</v>
      </c>
      <c r="H82" s="63">
        <f t="shared" si="25"/>
        <v>8511</v>
      </c>
      <c r="I82" s="38">
        <f>G82+H82</f>
        <v>11453</v>
      </c>
    </row>
    <row r="83" spans="1:9" s="43" customFormat="1" ht="12.75">
      <c r="A83" s="626"/>
      <c r="B83" s="627"/>
      <c r="C83" s="4" t="s">
        <v>7</v>
      </c>
      <c r="D83" s="63">
        <f t="shared" si="24"/>
        <v>0</v>
      </c>
      <c r="E83" s="63">
        <f t="shared" si="24"/>
        <v>0</v>
      </c>
      <c r="F83" s="38">
        <f>D83+E83</f>
        <v>0</v>
      </c>
      <c r="G83" s="63">
        <f t="shared" si="25"/>
        <v>0</v>
      </c>
      <c r="H83" s="63">
        <f t="shared" si="25"/>
        <v>0</v>
      </c>
      <c r="I83" s="38">
        <f>G83+H83</f>
        <v>0</v>
      </c>
    </row>
    <row r="84" spans="1:9" s="43" customFormat="1" ht="12.75">
      <c r="A84" s="628"/>
      <c r="B84" s="629"/>
      <c r="C84" s="4" t="s">
        <v>8</v>
      </c>
      <c r="D84" s="63">
        <f t="shared" si="24"/>
        <v>0</v>
      </c>
      <c r="E84" s="63">
        <f t="shared" si="24"/>
        <v>0</v>
      </c>
      <c r="F84" s="38">
        <f>D84+E84</f>
        <v>0</v>
      </c>
      <c r="G84" s="63">
        <f t="shared" si="25"/>
        <v>0</v>
      </c>
      <c r="H84" s="63">
        <f t="shared" si="25"/>
        <v>0</v>
      </c>
      <c r="I84" s="38">
        <f>G84+H84</f>
        <v>0</v>
      </c>
    </row>
    <row r="85" spans="1:9" s="386" customFormat="1" ht="12.75">
      <c r="A85" s="630" t="s">
        <v>284</v>
      </c>
      <c r="B85" s="645"/>
      <c r="C85" s="646"/>
      <c r="D85" s="351">
        <f aca="true" t="shared" si="26" ref="D85:I85">SUM(D82:D84)</f>
        <v>3573.703243222691</v>
      </c>
      <c r="E85" s="351">
        <f t="shared" si="26"/>
        <v>9870.620290259647</v>
      </c>
      <c r="F85" s="351">
        <f t="shared" si="26"/>
        <v>13444.323533482338</v>
      </c>
      <c r="G85" s="351">
        <f t="shared" si="26"/>
        <v>2942</v>
      </c>
      <c r="H85" s="351">
        <f t="shared" si="26"/>
        <v>8511</v>
      </c>
      <c r="I85" s="351">
        <f t="shared" si="26"/>
        <v>11453</v>
      </c>
    </row>
    <row r="86" spans="1:9" s="43" customFormat="1" ht="12.75">
      <c r="A86" s="624" t="s">
        <v>306</v>
      </c>
      <c r="B86" s="625"/>
      <c r="C86" s="4" t="s">
        <v>6</v>
      </c>
      <c r="D86" s="38">
        <f aca="true" t="shared" si="27" ref="D86:E88">D23</f>
        <v>3491.054771827398</v>
      </c>
      <c r="E86" s="38">
        <f t="shared" si="27"/>
        <v>10017.980340012306</v>
      </c>
      <c r="F86" s="38">
        <f>D86+E86</f>
        <v>13509.035111839703</v>
      </c>
      <c r="G86" s="38">
        <f aca="true" t="shared" si="28" ref="G86:H88">G23</f>
        <v>2875</v>
      </c>
      <c r="H86" s="38">
        <f t="shared" si="28"/>
        <v>8636</v>
      </c>
      <c r="I86" s="38">
        <f>G86+H86</f>
        <v>11511</v>
      </c>
    </row>
    <row r="87" spans="1:9" s="43" customFormat="1" ht="12.75">
      <c r="A87" s="626"/>
      <c r="B87" s="627"/>
      <c r="C87" s="4" t="s">
        <v>7</v>
      </c>
      <c r="D87" s="38">
        <f t="shared" si="27"/>
        <v>2009.6532403611664</v>
      </c>
      <c r="E87" s="38">
        <f t="shared" si="27"/>
        <v>1265.5571884133371</v>
      </c>
      <c r="F87" s="38">
        <f>D87+E87</f>
        <v>3275.2104287745033</v>
      </c>
      <c r="G87" s="38">
        <f t="shared" si="28"/>
        <v>1651.3320676047704</v>
      </c>
      <c r="H87" s="38">
        <f t="shared" si="28"/>
        <v>1078.3812802470045</v>
      </c>
      <c r="I87" s="38">
        <f>G87+H87</f>
        <v>2729.713347851775</v>
      </c>
    </row>
    <row r="88" spans="1:9" s="43" customFormat="1" ht="12.75">
      <c r="A88" s="628"/>
      <c r="B88" s="629"/>
      <c r="C88" s="4" t="s">
        <v>8</v>
      </c>
      <c r="D88" s="38">
        <f t="shared" si="27"/>
        <v>0</v>
      </c>
      <c r="E88" s="38">
        <f t="shared" si="27"/>
        <v>532.3858364719567</v>
      </c>
      <c r="F88" s="38">
        <f>D88+E88</f>
        <v>532.3858364719567</v>
      </c>
      <c r="G88" s="38">
        <f t="shared" si="28"/>
        <v>0</v>
      </c>
      <c r="H88" s="38">
        <f t="shared" si="28"/>
        <v>453.6459712577543</v>
      </c>
      <c r="I88" s="38">
        <f>G88+H88</f>
        <v>453.6459712577543</v>
      </c>
    </row>
    <row r="89" spans="1:9" s="386" customFormat="1" ht="12.75">
      <c r="A89" s="630" t="s">
        <v>284</v>
      </c>
      <c r="B89" s="631"/>
      <c r="C89" s="632"/>
      <c r="D89" s="351">
        <f aca="true" t="shared" si="29" ref="D89:I89">SUM(D86:D88)</f>
        <v>5500.708012188565</v>
      </c>
      <c r="E89" s="351">
        <f t="shared" si="29"/>
        <v>11815.923364897599</v>
      </c>
      <c r="F89" s="351">
        <f t="shared" si="29"/>
        <v>17316.631377086163</v>
      </c>
      <c r="G89" s="351">
        <f t="shared" si="29"/>
        <v>4526.332067604771</v>
      </c>
      <c r="H89" s="351">
        <f t="shared" si="29"/>
        <v>10168.027251504758</v>
      </c>
      <c r="I89" s="351">
        <f t="shared" si="29"/>
        <v>14694.35931910953</v>
      </c>
    </row>
    <row r="90" spans="1:9" s="43" customFormat="1" ht="12.75">
      <c r="A90" s="639" t="s">
        <v>307</v>
      </c>
      <c r="B90" s="640"/>
      <c r="C90" s="4" t="s">
        <v>6</v>
      </c>
      <c r="D90" s="38">
        <f aca="true" t="shared" si="30" ref="D90:E92">D26</f>
        <v>0</v>
      </c>
      <c r="E90" s="38">
        <f t="shared" si="30"/>
        <v>0</v>
      </c>
      <c r="F90" s="38">
        <f>D90+E90</f>
        <v>0</v>
      </c>
      <c r="G90" s="38">
        <f aca="true" t="shared" si="31" ref="G90:H92">G26</f>
        <v>0</v>
      </c>
      <c r="H90" s="38">
        <f t="shared" si="31"/>
        <v>0</v>
      </c>
      <c r="I90" s="38">
        <f>G90+H90</f>
        <v>0</v>
      </c>
    </row>
    <row r="91" spans="1:9" s="43" customFormat="1" ht="12.75">
      <c r="A91" s="641"/>
      <c r="B91" s="642"/>
      <c r="C91" s="4" t="s">
        <v>7</v>
      </c>
      <c r="D91" s="38">
        <f t="shared" si="30"/>
        <v>0</v>
      </c>
      <c r="E91" s="38">
        <f t="shared" si="30"/>
        <v>0</v>
      </c>
      <c r="F91" s="38">
        <f>D91+E91</f>
        <v>0</v>
      </c>
      <c r="G91" s="38">
        <f t="shared" si="31"/>
        <v>0</v>
      </c>
      <c r="H91" s="38">
        <f t="shared" si="31"/>
        <v>0</v>
      </c>
      <c r="I91" s="38">
        <f>G91+H91</f>
        <v>0</v>
      </c>
    </row>
    <row r="92" spans="1:9" s="43" customFormat="1" ht="12.75">
      <c r="A92" s="643"/>
      <c r="B92" s="644"/>
      <c r="C92" s="4" t="s">
        <v>8</v>
      </c>
      <c r="D92" s="38">
        <f t="shared" si="30"/>
        <v>0</v>
      </c>
      <c r="E92" s="38">
        <f t="shared" si="30"/>
        <v>0</v>
      </c>
      <c r="F92" s="38">
        <f>D92+E92</f>
        <v>0</v>
      </c>
      <c r="G92" s="38">
        <f t="shared" si="31"/>
        <v>0</v>
      </c>
      <c r="H92" s="38">
        <f t="shared" si="31"/>
        <v>0</v>
      </c>
      <c r="I92" s="38">
        <f>G92+H92</f>
        <v>0</v>
      </c>
    </row>
    <row r="93" spans="1:9" s="386" customFormat="1" ht="12.75">
      <c r="A93" s="630" t="s">
        <v>284</v>
      </c>
      <c r="B93" s="631"/>
      <c r="C93" s="632"/>
      <c r="D93" s="351">
        <f aca="true" t="shared" si="32" ref="D93:I93">SUM(D90:D92)</f>
        <v>0</v>
      </c>
      <c r="E93" s="351">
        <f t="shared" si="32"/>
        <v>0</v>
      </c>
      <c r="F93" s="351">
        <f t="shared" si="32"/>
        <v>0</v>
      </c>
      <c r="G93" s="351">
        <f t="shared" si="32"/>
        <v>0</v>
      </c>
      <c r="H93" s="351">
        <f t="shared" si="32"/>
        <v>0</v>
      </c>
      <c r="I93" s="351">
        <f t="shared" si="32"/>
        <v>0</v>
      </c>
    </row>
    <row r="94" spans="1:9" s="43" customFormat="1" ht="12.75">
      <c r="A94" s="639" t="s">
        <v>167</v>
      </c>
      <c r="B94" s="640"/>
      <c r="C94" s="4" t="s">
        <v>6</v>
      </c>
      <c r="D94" s="38">
        <f aca="true" t="shared" si="33" ref="D94:E96">D29</f>
        <v>0</v>
      </c>
      <c r="E94" s="38">
        <f t="shared" si="33"/>
        <v>1711</v>
      </c>
      <c r="F94" s="38">
        <f>D94+E94</f>
        <v>1711</v>
      </c>
      <c r="G94" s="38">
        <f aca="true" t="shared" si="34" ref="G94:H96">G29</f>
        <v>0</v>
      </c>
      <c r="H94" s="38">
        <f t="shared" si="34"/>
        <v>1508</v>
      </c>
      <c r="I94" s="38">
        <f>G94+H94</f>
        <v>1508</v>
      </c>
    </row>
    <row r="95" spans="1:9" s="43" customFormat="1" ht="12.75">
      <c r="A95" s="641"/>
      <c r="B95" s="642"/>
      <c r="C95" s="4" t="s">
        <v>7</v>
      </c>
      <c r="D95" s="38">
        <f t="shared" si="33"/>
        <v>15</v>
      </c>
      <c r="E95" s="38">
        <f t="shared" si="33"/>
        <v>0</v>
      </c>
      <c r="F95" s="38">
        <f>D95+E95</f>
        <v>15</v>
      </c>
      <c r="G95" s="38">
        <f t="shared" si="34"/>
        <v>12.3255</v>
      </c>
      <c r="H95" s="38">
        <f t="shared" si="34"/>
        <v>0</v>
      </c>
      <c r="I95" s="38">
        <f>G95+H95</f>
        <v>12.3255</v>
      </c>
    </row>
    <row r="96" spans="1:9" s="43" customFormat="1" ht="12.75">
      <c r="A96" s="643"/>
      <c r="B96" s="644"/>
      <c r="C96" s="4" t="s">
        <v>8</v>
      </c>
      <c r="D96" s="38">
        <f t="shared" si="33"/>
        <v>0</v>
      </c>
      <c r="E96" s="38">
        <f t="shared" si="33"/>
        <v>2724</v>
      </c>
      <c r="F96" s="38">
        <f>D96+E96</f>
        <v>2724</v>
      </c>
      <c r="G96" s="38">
        <f t="shared" si="34"/>
        <v>0</v>
      </c>
      <c r="H96" s="38">
        <f t="shared" si="34"/>
        <v>2371</v>
      </c>
      <c r="I96" s="38">
        <f>G96+H96</f>
        <v>2371</v>
      </c>
    </row>
    <row r="97" spans="1:9" s="386" customFormat="1" ht="12.75">
      <c r="A97" s="630" t="s">
        <v>284</v>
      </c>
      <c r="B97" s="631"/>
      <c r="C97" s="632"/>
      <c r="D97" s="351">
        <f aca="true" t="shared" si="35" ref="D97:I97">SUM(D94:D96)</f>
        <v>15</v>
      </c>
      <c r="E97" s="351">
        <f t="shared" si="35"/>
        <v>4435</v>
      </c>
      <c r="F97" s="351">
        <f t="shared" si="35"/>
        <v>4450</v>
      </c>
      <c r="G97" s="351">
        <f t="shared" si="35"/>
        <v>12.3255</v>
      </c>
      <c r="H97" s="351">
        <f t="shared" si="35"/>
        <v>3879</v>
      </c>
      <c r="I97" s="351">
        <f t="shared" si="35"/>
        <v>3891.3255</v>
      </c>
    </row>
    <row r="98" spans="1:9" s="43" customFormat="1" ht="12.75">
      <c r="A98" s="633" t="s">
        <v>308</v>
      </c>
      <c r="B98" s="634"/>
      <c r="C98" s="4" t="s">
        <v>6</v>
      </c>
      <c r="D98" s="38">
        <f aca="true" t="shared" si="36" ref="D98:E100">D32+D55</f>
        <v>0</v>
      </c>
      <c r="E98" s="38">
        <f t="shared" si="36"/>
        <v>9061.37609329446</v>
      </c>
      <c r="F98" s="38">
        <f>D98+E98</f>
        <v>9061.37609329446</v>
      </c>
      <c r="G98" s="38">
        <f aca="true" t="shared" si="37" ref="G98:H100">G32+G55</f>
        <v>0</v>
      </c>
      <c r="H98" s="38">
        <f t="shared" si="37"/>
        <v>7529.16486909621</v>
      </c>
      <c r="I98" s="38">
        <f>G98+H98</f>
        <v>7529.16486909621</v>
      </c>
    </row>
    <row r="99" spans="1:9" s="43" customFormat="1" ht="12.75">
      <c r="A99" s="635"/>
      <c r="B99" s="636"/>
      <c r="C99" s="4" t="s">
        <v>7</v>
      </c>
      <c r="D99" s="38">
        <f t="shared" si="36"/>
        <v>258</v>
      </c>
      <c r="E99" s="38">
        <f t="shared" si="36"/>
        <v>75.20768307322929</v>
      </c>
      <c r="F99" s="38">
        <f>D99+E99</f>
        <v>333.2076830732293</v>
      </c>
      <c r="G99" s="38">
        <f t="shared" si="37"/>
        <v>211.9986</v>
      </c>
      <c r="H99" s="38">
        <f t="shared" si="37"/>
        <v>64.08446674669868</v>
      </c>
      <c r="I99" s="38">
        <f>G99+H99</f>
        <v>276.0830667466987</v>
      </c>
    </row>
    <row r="100" spans="1:9" s="43" customFormat="1" ht="12.75">
      <c r="A100" s="637"/>
      <c r="B100" s="638"/>
      <c r="C100" s="4" t="s">
        <v>8</v>
      </c>
      <c r="D100" s="38">
        <f t="shared" si="36"/>
        <v>0</v>
      </c>
      <c r="E100" s="38">
        <f t="shared" si="36"/>
        <v>6591.41622363231</v>
      </c>
      <c r="F100" s="38">
        <f>D100+E100</f>
        <v>6591.41622363231</v>
      </c>
      <c r="G100" s="38">
        <f t="shared" si="37"/>
        <v>0</v>
      </c>
      <c r="H100" s="38">
        <f t="shared" si="37"/>
        <v>5616.545764157091</v>
      </c>
      <c r="I100" s="38">
        <f>G100+H100</f>
        <v>5616.545764157091</v>
      </c>
    </row>
    <row r="101" spans="1:9" s="386" customFormat="1" ht="12.75">
      <c r="A101" s="630" t="s">
        <v>284</v>
      </c>
      <c r="B101" s="631"/>
      <c r="C101" s="632"/>
      <c r="D101" s="351">
        <f aca="true" t="shared" si="38" ref="D101:I101">SUM(D98:D100)</f>
        <v>258</v>
      </c>
      <c r="E101" s="351">
        <f t="shared" si="38"/>
        <v>15728</v>
      </c>
      <c r="F101" s="351">
        <f t="shared" si="38"/>
        <v>15986</v>
      </c>
      <c r="G101" s="351">
        <f t="shared" si="38"/>
        <v>211.9986</v>
      </c>
      <c r="H101" s="351">
        <f t="shared" si="38"/>
        <v>13209.7951</v>
      </c>
      <c r="I101" s="351">
        <f t="shared" si="38"/>
        <v>13421.7937</v>
      </c>
    </row>
    <row r="102" spans="1:9" s="43" customFormat="1" ht="12.75">
      <c r="A102" s="633" t="s">
        <v>169</v>
      </c>
      <c r="B102" s="634"/>
      <c r="C102" s="144" t="s">
        <v>6</v>
      </c>
      <c r="D102" s="145">
        <f aca="true" t="shared" si="39" ref="D102:E104">D36</f>
        <v>85.08</v>
      </c>
      <c r="E102" s="145">
        <f t="shared" si="39"/>
        <v>19091.855877151913</v>
      </c>
      <c r="F102" s="63">
        <f>D102+E102</f>
        <v>19176.935877151915</v>
      </c>
      <c r="G102" s="145">
        <f aca="true" t="shared" si="40" ref="G102:H104">G36</f>
        <v>70.216524</v>
      </c>
      <c r="H102" s="145">
        <f t="shared" si="40"/>
        <v>15739</v>
      </c>
      <c r="I102" s="63">
        <f>G102+H102</f>
        <v>15809.216524</v>
      </c>
    </row>
    <row r="103" spans="1:9" s="43" customFormat="1" ht="12.75">
      <c r="A103" s="635"/>
      <c r="B103" s="636"/>
      <c r="C103" s="144" t="s">
        <v>7</v>
      </c>
      <c r="D103" s="41">
        <f t="shared" si="39"/>
        <v>619.98613392</v>
      </c>
      <c r="E103" s="41">
        <f t="shared" si="39"/>
        <v>126.89688261081345</v>
      </c>
      <c r="F103" s="63">
        <f>D103+E103</f>
        <v>746.8830165308135</v>
      </c>
      <c r="G103" s="41">
        <f t="shared" si="40"/>
        <v>513</v>
      </c>
      <c r="H103" s="41">
        <f t="shared" si="40"/>
        <v>104.62647971261569</v>
      </c>
      <c r="I103" s="63">
        <f>G103+H103</f>
        <v>617.6264797126157</v>
      </c>
    </row>
    <row r="104" spans="1:9" s="43" customFormat="1" ht="12.75">
      <c r="A104" s="637"/>
      <c r="B104" s="638"/>
      <c r="C104" s="144" t="s">
        <v>8</v>
      </c>
      <c r="D104" s="41">
        <f t="shared" si="39"/>
        <v>0</v>
      </c>
      <c r="E104" s="41">
        <f t="shared" si="39"/>
        <v>2713.93404696</v>
      </c>
      <c r="F104" s="63">
        <f>D104+E104</f>
        <v>2713.93404696</v>
      </c>
      <c r="G104" s="41">
        <f t="shared" si="40"/>
        <v>0</v>
      </c>
      <c r="H104" s="41">
        <f t="shared" si="40"/>
        <v>2237.63862171852</v>
      </c>
      <c r="I104" s="63">
        <f>G104+H104</f>
        <v>2237.63862171852</v>
      </c>
    </row>
    <row r="105" spans="1:9" s="386" customFormat="1" ht="12.75">
      <c r="A105" s="630" t="s">
        <v>284</v>
      </c>
      <c r="B105" s="631"/>
      <c r="C105" s="632"/>
      <c r="D105" s="351">
        <f aca="true" t="shared" si="41" ref="D105:I105">SUM(D102:D104)</f>
        <v>705.0661339200001</v>
      </c>
      <c r="E105" s="351">
        <f t="shared" si="41"/>
        <v>21932.686806722726</v>
      </c>
      <c r="F105" s="351">
        <f t="shared" si="41"/>
        <v>22637.752940642727</v>
      </c>
      <c r="G105" s="351">
        <f t="shared" si="41"/>
        <v>583.216524</v>
      </c>
      <c r="H105" s="351">
        <f t="shared" si="41"/>
        <v>18081.265101431134</v>
      </c>
      <c r="I105" s="351">
        <f t="shared" si="41"/>
        <v>18664.481625431137</v>
      </c>
    </row>
    <row r="106" spans="1:9" s="43" customFormat="1" ht="12.75">
      <c r="A106" s="624" t="s">
        <v>170</v>
      </c>
      <c r="B106" s="625"/>
      <c r="C106" s="4" t="s">
        <v>6</v>
      </c>
      <c r="D106" s="41">
        <f aca="true" t="shared" si="42" ref="D106:E108">D39</f>
        <v>0</v>
      </c>
      <c r="E106" s="41">
        <f t="shared" si="42"/>
        <v>15607.604294211864</v>
      </c>
      <c r="F106" s="38">
        <f>D106+E106</f>
        <v>15607.604294211864</v>
      </c>
      <c r="G106" s="41">
        <f aca="true" t="shared" si="43" ref="G106:H108">G39</f>
        <v>0</v>
      </c>
      <c r="H106" s="41">
        <f t="shared" si="43"/>
        <v>12867.5</v>
      </c>
      <c r="I106" s="38">
        <f>G106+H106</f>
        <v>12867.5</v>
      </c>
    </row>
    <row r="107" spans="1:9" s="43" customFormat="1" ht="12.75">
      <c r="A107" s="626"/>
      <c r="B107" s="627"/>
      <c r="C107" s="4" t="s">
        <v>7</v>
      </c>
      <c r="D107" s="41">
        <f t="shared" si="42"/>
        <v>50</v>
      </c>
      <c r="E107" s="41">
        <f t="shared" si="42"/>
        <v>100</v>
      </c>
      <c r="F107" s="38">
        <f>D107+E107</f>
        <v>150</v>
      </c>
      <c r="G107" s="41">
        <f t="shared" si="43"/>
        <v>41.265</v>
      </c>
      <c r="H107" s="41">
        <f t="shared" si="43"/>
        <v>83</v>
      </c>
      <c r="I107" s="38">
        <f>G107+H107</f>
        <v>124.265</v>
      </c>
    </row>
    <row r="108" spans="1:9" s="43" customFormat="1" ht="12.75">
      <c r="A108" s="628"/>
      <c r="B108" s="629"/>
      <c r="C108" s="4" t="s">
        <v>8</v>
      </c>
      <c r="D108" s="41">
        <f t="shared" si="42"/>
        <v>0</v>
      </c>
      <c r="E108" s="41">
        <f t="shared" si="42"/>
        <v>2328.87981736</v>
      </c>
      <c r="F108" s="38">
        <f>D108+E108</f>
        <v>2328.87981736</v>
      </c>
      <c r="G108" s="41">
        <f t="shared" si="43"/>
        <v>0</v>
      </c>
      <c r="H108" s="41">
        <f t="shared" si="43"/>
        <v>1920.16140941332</v>
      </c>
      <c r="I108" s="38">
        <f>G108+H108</f>
        <v>1920.16140941332</v>
      </c>
    </row>
    <row r="109" spans="1:9" s="386" customFormat="1" ht="12.75">
      <c r="A109" s="630" t="s">
        <v>284</v>
      </c>
      <c r="B109" s="631"/>
      <c r="C109" s="632"/>
      <c r="D109" s="351">
        <f aca="true" t="shared" si="44" ref="D109:I109">SUM(D106:D108)</f>
        <v>50</v>
      </c>
      <c r="E109" s="351">
        <f t="shared" si="44"/>
        <v>18036.484111571863</v>
      </c>
      <c r="F109" s="351">
        <f t="shared" si="44"/>
        <v>18086.484111571863</v>
      </c>
      <c r="G109" s="351">
        <f t="shared" si="44"/>
        <v>41.265</v>
      </c>
      <c r="H109" s="351">
        <f t="shared" si="44"/>
        <v>14870.66140941332</v>
      </c>
      <c r="I109" s="351">
        <f t="shared" si="44"/>
        <v>14911.92640941332</v>
      </c>
    </row>
    <row r="110" spans="1:9" s="43" customFormat="1" ht="12.75">
      <c r="A110" s="633" t="s">
        <v>310</v>
      </c>
      <c r="B110" s="634"/>
      <c r="C110" s="4" t="s">
        <v>6</v>
      </c>
      <c r="D110" s="38">
        <f aca="true" t="shared" si="45" ref="D110:E112">D42+D52</f>
        <v>0</v>
      </c>
      <c r="E110" s="38">
        <f t="shared" si="45"/>
        <v>6210</v>
      </c>
      <c r="F110" s="38">
        <f>D110+E110</f>
        <v>6210</v>
      </c>
      <c r="G110" s="38">
        <f aca="true" t="shared" si="46" ref="G110:H112">G42+G52</f>
        <v>0</v>
      </c>
      <c r="H110" s="38">
        <f t="shared" si="46"/>
        <v>5139.9</v>
      </c>
      <c r="I110" s="38">
        <f>G110+H110</f>
        <v>5139.9</v>
      </c>
    </row>
    <row r="111" spans="1:9" s="43" customFormat="1" ht="12.75">
      <c r="A111" s="635"/>
      <c r="B111" s="636"/>
      <c r="C111" s="4" t="s">
        <v>7</v>
      </c>
      <c r="D111" s="38">
        <f t="shared" si="45"/>
        <v>25</v>
      </c>
      <c r="E111" s="38">
        <f t="shared" si="45"/>
        <v>0</v>
      </c>
      <c r="F111" s="38">
        <f>D111+E111</f>
        <v>25</v>
      </c>
      <c r="G111" s="38">
        <f t="shared" si="46"/>
        <v>20</v>
      </c>
      <c r="H111" s="38">
        <f t="shared" si="46"/>
        <v>0</v>
      </c>
      <c r="I111" s="38">
        <f>G111+H111</f>
        <v>20</v>
      </c>
    </row>
    <row r="112" spans="1:9" s="43" customFormat="1" ht="12.75">
      <c r="A112" s="637"/>
      <c r="B112" s="638"/>
      <c r="C112" s="4" t="s">
        <v>8</v>
      </c>
      <c r="D112" s="38">
        <f t="shared" si="45"/>
        <v>0</v>
      </c>
      <c r="E112" s="38">
        <f t="shared" si="45"/>
        <v>2350</v>
      </c>
      <c r="F112" s="38">
        <f>D112+E112</f>
        <v>2350</v>
      </c>
      <c r="G112" s="38">
        <f t="shared" si="46"/>
        <v>0</v>
      </c>
      <c r="H112" s="38">
        <f t="shared" si="46"/>
        <v>1942.5</v>
      </c>
      <c r="I112" s="38">
        <f>G112+H112</f>
        <v>1942.5</v>
      </c>
    </row>
    <row r="113" spans="1:9" s="386" customFormat="1" ht="12.75">
      <c r="A113" s="630" t="s">
        <v>284</v>
      </c>
      <c r="B113" s="631"/>
      <c r="C113" s="632"/>
      <c r="D113" s="351">
        <f aca="true" t="shared" si="47" ref="D113:I113">SUM(D110:D112)</f>
        <v>25</v>
      </c>
      <c r="E113" s="351">
        <f t="shared" si="47"/>
        <v>8560</v>
      </c>
      <c r="F113" s="351">
        <f t="shared" si="47"/>
        <v>8585</v>
      </c>
      <c r="G113" s="351">
        <f t="shared" si="47"/>
        <v>20</v>
      </c>
      <c r="H113" s="351">
        <f t="shared" si="47"/>
        <v>7082.4</v>
      </c>
      <c r="I113" s="351">
        <f t="shared" si="47"/>
        <v>7102.4</v>
      </c>
    </row>
    <row r="114" spans="1:9" s="43" customFormat="1" ht="12.75">
      <c r="A114" s="624" t="s">
        <v>309</v>
      </c>
      <c r="B114" s="625"/>
      <c r="C114" s="4" t="s">
        <v>6</v>
      </c>
      <c r="D114" s="41">
        <f aca="true" t="shared" si="48" ref="D114:E116">D45</f>
        <v>0</v>
      </c>
      <c r="E114" s="41">
        <f t="shared" si="48"/>
        <v>0</v>
      </c>
      <c r="F114" s="38">
        <f>D114+E114</f>
        <v>0</v>
      </c>
      <c r="G114" s="41">
        <f aca="true" t="shared" si="49" ref="G114:H116">G45</f>
        <v>0</v>
      </c>
      <c r="H114" s="41">
        <f t="shared" si="49"/>
        <v>0</v>
      </c>
      <c r="I114" s="38">
        <f>G114+H114</f>
        <v>0</v>
      </c>
    </row>
    <row r="115" spans="1:9" s="43" customFormat="1" ht="12.75">
      <c r="A115" s="626"/>
      <c r="B115" s="627"/>
      <c r="C115" s="4" t="s">
        <v>7</v>
      </c>
      <c r="D115" s="41">
        <f t="shared" si="48"/>
        <v>0</v>
      </c>
      <c r="E115" s="41">
        <f t="shared" si="48"/>
        <v>0</v>
      </c>
      <c r="F115" s="38">
        <f>D115+E115</f>
        <v>0</v>
      </c>
      <c r="G115" s="41">
        <f t="shared" si="49"/>
        <v>0</v>
      </c>
      <c r="H115" s="41">
        <f t="shared" si="49"/>
        <v>0</v>
      </c>
      <c r="I115" s="38">
        <f>G115+H115</f>
        <v>0</v>
      </c>
    </row>
    <row r="116" spans="1:9" s="43" customFormat="1" ht="12.75">
      <c r="A116" s="628"/>
      <c r="B116" s="629"/>
      <c r="C116" s="4" t="s">
        <v>8</v>
      </c>
      <c r="D116" s="41">
        <f t="shared" si="48"/>
        <v>0</v>
      </c>
      <c r="E116" s="41">
        <f t="shared" si="48"/>
        <v>1000</v>
      </c>
      <c r="F116" s="38">
        <f>D116+E116</f>
        <v>1000</v>
      </c>
      <c r="G116" s="41">
        <f t="shared" si="49"/>
        <v>0</v>
      </c>
      <c r="H116" s="41">
        <f t="shared" si="49"/>
        <v>824.5</v>
      </c>
      <c r="I116" s="38">
        <f>G116+H116</f>
        <v>824.5</v>
      </c>
    </row>
    <row r="117" spans="1:9" s="386" customFormat="1" ht="12.75">
      <c r="A117" s="630" t="s">
        <v>284</v>
      </c>
      <c r="B117" s="631"/>
      <c r="C117" s="632"/>
      <c r="D117" s="351">
        <f aca="true" t="shared" si="50" ref="D117:I117">SUM(D114:D116)</f>
        <v>0</v>
      </c>
      <c r="E117" s="351">
        <f t="shared" si="50"/>
        <v>1000</v>
      </c>
      <c r="F117" s="351">
        <f t="shared" si="50"/>
        <v>1000</v>
      </c>
      <c r="G117" s="351">
        <f t="shared" si="50"/>
        <v>0</v>
      </c>
      <c r="H117" s="351">
        <f t="shared" si="50"/>
        <v>824.5</v>
      </c>
      <c r="I117" s="351">
        <f t="shared" si="50"/>
        <v>824.5</v>
      </c>
    </row>
    <row r="118" spans="1:9" s="43" customFormat="1" ht="12.75">
      <c r="A118" s="614" t="s">
        <v>19</v>
      </c>
      <c r="B118" s="614"/>
      <c r="C118" s="5" t="s">
        <v>6</v>
      </c>
      <c r="D118" s="112">
        <f aca="true" t="shared" si="51" ref="D118:I118">D74+D78+D82+D86+D90+D94+D98+D102+D106+D110+D114</f>
        <v>47818.8580915919</v>
      </c>
      <c r="E118" s="112">
        <f t="shared" si="51"/>
        <v>141285.5071845185</v>
      </c>
      <c r="F118" s="112">
        <f t="shared" si="51"/>
        <v>189104.36527611042</v>
      </c>
      <c r="G118" s="112">
        <f t="shared" si="51"/>
        <v>40199.30636685715</v>
      </c>
      <c r="H118" s="112">
        <f t="shared" si="51"/>
        <v>121256.70156909621</v>
      </c>
      <c r="I118" s="112">
        <f t="shared" si="51"/>
        <v>161456.00793595336</v>
      </c>
    </row>
    <row r="119" spans="1:9" s="43" customFormat="1" ht="12.75">
      <c r="A119" s="614"/>
      <c r="B119" s="614"/>
      <c r="C119" s="5" t="s">
        <v>7</v>
      </c>
      <c r="D119" s="112">
        <f aca="true" t="shared" si="52" ref="D119:I119">D75+D79+D83+D87+D91+D95+D99+D103+D107+D111+D115</f>
        <v>7188.208042328095</v>
      </c>
      <c r="E119" s="112">
        <f t="shared" si="52"/>
        <v>3237.248767717803</v>
      </c>
      <c r="F119" s="112">
        <f t="shared" si="52"/>
        <v>10425.456810045898</v>
      </c>
      <c r="G119" s="112">
        <f t="shared" si="52"/>
        <v>6006.801442138932</v>
      </c>
      <c r="H119" s="112">
        <f t="shared" si="52"/>
        <v>2814.387721012281</v>
      </c>
      <c r="I119" s="112">
        <f t="shared" si="52"/>
        <v>8821.189163151212</v>
      </c>
    </row>
    <row r="120" spans="1:9" s="43" customFormat="1" ht="12.75">
      <c r="A120" s="614"/>
      <c r="B120" s="614"/>
      <c r="C120" s="5" t="s">
        <v>8</v>
      </c>
      <c r="D120" s="112">
        <f aca="true" t="shared" si="53" ref="D120:I120">D76+D80+D84+D88+D92+D96+D100+D104+D108+D112+D116</f>
        <v>0</v>
      </c>
      <c r="E120" s="112">
        <f t="shared" si="53"/>
        <v>24977.41496605827</v>
      </c>
      <c r="F120" s="112">
        <f t="shared" si="53"/>
        <v>24977.41496605827</v>
      </c>
      <c r="G120" s="112">
        <f t="shared" si="53"/>
        <v>0</v>
      </c>
      <c r="H120" s="112">
        <f t="shared" si="53"/>
        <v>21278.468229923015</v>
      </c>
      <c r="I120" s="112">
        <f t="shared" si="53"/>
        <v>21278.468229923015</v>
      </c>
    </row>
    <row r="121" spans="1:9" s="386" customFormat="1" ht="12.75">
      <c r="A121" s="583" t="s">
        <v>9</v>
      </c>
      <c r="B121" s="584"/>
      <c r="C121" s="584"/>
      <c r="D121" s="344">
        <f aca="true" t="shared" si="54" ref="D121:I121">SUM(D118:D120)</f>
        <v>55007.066133919994</v>
      </c>
      <c r="E121" s="344">
        <f t="shared" si="54"/>
        <v>169500.17091829458</v>
      </c>
      <c r="F121" s="344">
        <f t="shared" si="54"/>
        <v>224507.2370522146</v>
      </c>
      <c r="G121" s="344">
        <f t="shared" si="54"/>
        <v>46206.10780899608</v>
      </c>
      <c r="H121" s="344">
        <f t="shared" si="54"/>
        <v>145349.55752003152</v>
      </c>
      <c r="I121" s="344">
        <f t="shared" si="54"/>
        <v>191555.6653290276</v>
      </c>
    </row>
    <row r="122" spans="1:9" s="43" customFormat="1" ht="12.75">
      <c r="A122" s="129"/>
      <c r="B122" s="129"/>
      <c r="C122" s="129"/>
      <c r="D122" s="131"/>
      <c r="E122" s="131"/>
      <c r="F122" s="131"/>
      <c r="G122" s="131"/>
      <c r="H122" s="131"/>
      <c r="I122" s="131"/>
    </row>
    <row r="123" spans="1:9" s="43" customFormat="1" ht="12.75">
      <c r="A123" s="129"/>
      <c r="B123" s="129"/>
      <c r="C123" s="129"/>
      <c r="D123" s="131"/>
      <c r="E123" s="131"/>
      <c r="F123" s="131"/>
      <c r="G123" s="131"/>
      <c r="H123" s="131"/>
      <c r="I123" s="131"/>
    </row>
    <row r="124" spans="1:9" s="43" customFormat="1" ht="12.75">
      <c r="A124" s="129"/>
      <c r="B124" s="129"/>
      <c r="C124" s="129"/>
      <c r="D124" s="131"/>
      <c r="E124" s="131"/>
      <c r="F124" s="131"/>
      <c r="G124" s="131"/>
      <c r="H124" s="131"/>
      <c r="I124" s="131"/>
    </row>
    <row r="125" spans="1:3" ht="12.75">
      <c r="A125" s="559" t="s">
        <v>22</v>
      </c>
      <c r="B125" s="559"/>
      <c r="C125" s="559"/>
    </row>
    <row r="126" spans="1:5" ht="12.75">
      <c r="A126" s="559" t="s">
        <v>23</v>
      </c>
      <c r="B126" s="559"/>
      <c r="C126" s="3"/>
      <c r="E126" s="2" t="s">
        <v>21</v>
      </c>
    </row>
    <row r="127" spans="1:9" ht="12.75">
      <c r="A127" s="560" t="s">
        <v>520</v>
      </c>
      <c r="B127" s="560"/>
      <c r="C127" s="560"/>
      <c r="D127" s="560"/>
      <c r="E127" s="560"/>
      <c r="F127" s="560"/>
      <c r="G127" s="560"/>
      <c r="H127" s="560"/>
      <c r="I127" s="560"/>
    </row>
    <row r="128" ht="12.75">
      <c r="I128" s="27" t="s">
        <v>303</v>
      </c>
    </row>
    <row r="129" spans="1:9" s="373" customFormat="1" ht="12.75">
      <c r="A129" s="561" t="s">
        <v>14</v>
      </c>
      <c r="B129" s="621" t="s">
        <v>381</v>
      </c>
      <c r="C129" s="561" t="s">
        <v>1</v>
      </c>
      <c r="D129" s="623" t="s">
        <v>57</v>
      </c>
      <c r="E129" s="623"/>
      <c r="F129" s="623"/>
      <c r="G129" s="623" t="s">
        <v>58</v>
      </c>
      <c r="H129" s="623"/>
      <c r="I129" s="623"/>
    </row>
    <row r="130" spans="1:9" s="373" customFormat="1" ht="12.75">
      <c r="A130" s="563"/>
      <c r="B130" s="622"/>
      <c r="C130" s="563"/>
      <c r="D130" s="376" t="s">
        <v>2</v>
      </c>
      <c r="E130" s="376" t="s">
        <v>3</v>
      </c>
      <c r="F130" s="376" t="s">
        <v>4</v>
      </c>
      <c r="G130" s="376" t="s">
        <v>5</v>
      </c>
      <c r="H130" s="376" t="s">
        <v>3</v>
      </c>
      <c r="I130" s="376" t="s">
        <v>4</v>
      </c>
    </row>
    <row r="131" spans="1:9" ht="12.75">
      <c r="A131" s="608" t="s">
        <v>10</v>
      </c>
      <c r="B131" s="615" t="s">
        <v>304</v>
      </c>
      <c r="C131" s="4" t="s">
        <v>6</v>
      </c>
      <c r="D131" s="38">
        <v>1534</v>
      </c>
      <c r="E131" s="38">
        <v>536</v>
      </c>
      <c r="F131" s="38">
        <f aca="true" t="shared" si="55" ref="F131:F136">D131+E131</f>
        <v>2070</v>
      </c>
      <c r="G131" s="38">
        <v>1297</v>
      </c>
      <c r="H131" s="38">
        <v>477</v>
      </c>
      <c r="I131" s="38">
        <f aca="true" t="shared" si="56" ref="I131:I136">G131+H131</f>
        <v>1774</v>
      </c>
    </row>
    <row r="132" spans="1:9" ht="12.75">
      <c r="A132" s="609"/>
      <c r="B132" s="616"/>
      <c r="C132" s="4" t="s">
        <v>7</v>
      </c>
      <c r="D132" s="38">
        <v>0</v>
      </c>
      <c r="E132" s="38">
        <v>0</v>
      </c>
      <c r="F132" s="38">
        <f t="shared" si="55"/>
        <v>0</v>
      </c>
      <c r="G132" s="38">
        <v>0</v>
      </c>
      <c r="H132" s="38">
        <v>0</v>
      </c>
      <c r="I132" s="38">
        <f t="shared" si="56"/>
        <v>0</v>
      </c>
    </row>
    <row r="133" spans="1:9" ht="12.75">
      <c r="A133" s="609"/>
      <c r="B133" s="617"/>
      <c r="C133" s="4" t="s">
        <v>8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f t="shared" si="56"/>
        <v>0</v>
      </c>
    </row>
    <row r="134" spans="1:9" ht="12.75">
      <c r="A134" s="609"/>
      <c r="B134" s="615" t="s">
        <v>305</v>
      </c>
      <c r="C134" s="4" t="s">
        <v>6</v>
      </c>
      <c r="D134" s="38">
        <v>0</v>
      </c>
      <c r="E134" s="38">
        <v>0</v>
      </c>
      <c r="F134" s="38">
        <f t="shared" si="55"/>
        <v>0</v>
      </c>
      <c r="G134" s="38">
        <v>0</v>
      </c>
      <c r="H134" s="38">
        <v>0</v>
      </c>
      <c r="I134" s="38">
        <f t="shared" si="56"/>
        <v>0</v>
      </c>
    </row>
    <row r="135" spans="1:9" ht="12.75">
      <c r="A135" s="609"/>
      <c r="B135" s="616"/>
      <c r="C135" s="4" t="s">
        <v>7</v>
      </c>
      <c r="D135" s="38">
        <v>0</v>
      </c>
      <c r="E135" s="38">
        <v>0</v>
      </c>
      <c r="F135" s="38">
        <f t="shared" si="55"/>
        <v>0</v>
      </c>
      <c r="G135" s="38">
        <v>0</v>
      </c>
      <c r="H135" s="38">
        <v>0</v>
      </c>
      <c r="I135" s="38">
        <f t="shared" si="56"/>
        <v>0</v>
      </c>
    </row>
    <row r="136" spans="1:9" ht="12.75">
      <c r="A136" s="609"/>
      <c r="B136" s="617"/>
      <c r="C136" s="4" t="s">
        <v>8</v>
      </c>
      <c r="D136" s="38">
        <v>0</v>
      </c>
      <c r="E136" s="38">
        <v>0</v>
      </c>
      <c r="F136" s="38">
        <f t="shared" si="55"/>
        <v>0</v>
      </c>
      <c r="G136" s="38">
        <v>0</v>
      </c>
      <c r="H136" s="38">
        <v>0</v>
      </c>
      <c r="I136" s="38">
        <f t="shared" si="56"/>
        <v>0</v>
      </c>
    </row>
    <row r="137" spans="1:9" s="373" customFormat="1" ht="12.75">
      <c r="A137" s="654" t="s">
        <v>284</v>
      </c>
      <c r="B137" s="655"/>
      <c r="C137" s="656"/>
      <c r="D137" s="49">
        <f aca="true" t="shared" si="57" ref="D137:I137">SUM(D131:D136)</f>
        <v>1534</v>
      </c>
      <c r="E137" s="49">
        <f t="shared" si="57"/>
        <v>536</v>
      </c>
      <c r="F137" s="49">
        <f t="shared" si="57"/>
        <v>2070</v>
      </c>
      <c r="G137" s="49">
        <f t="shared" si="57"/>
        <v>1297</v>
      </c>
      <c r="H137" s="49">
        <f t="shared" si="57"/>
        <v>477</v>
      </c>
      <c r="I137" s="49">
        <f t="shared" si="57"/>
        <v>1774</v>
      </c>
    </row>
    <row r="138" spans="1:9" ht="12.75">
      <c r="A138" s="608" t="s">
        <v>16</v>
      </c>
      <c r="B138" s="611" t="s">
        <v>305</v>
      </c>
      <c r="C138" s="4" t="s">
        <v>6</v>
      </c>
      <c r="D138" s="48">
        <v>0</v>
      </c>
      <c r="E138" s="48">
        <v>0</v>
      </c>
      <c r="F138" s="48">
        <f aca="true" t="shared" si="58" ref="F138:F158">D138+E138</f>
        <v>0</v>
      </c>
      <c r="G138" s="48">
        <v>0</v>
      </c>
      <c r="H138" s="48">
        <v>0</v>
      </c>
      <c r="I138" s="38">
        <f aca="true" t="shared" si="59" ref="I138:I158">G138+H138</f>
        <v>0</v>
      </c>
    </row>
    <row r="139" spans="1:9" ht="12.75">
      <c r="A139" s="609"/>
      <c r="B139" s="612"/>
      <c r="C139" s="4" t="s">
        <v>7</v>
      </c>
      <c r="D139" s="48">
        <v>0</v>
      </c>
      <c r="E139" s="48">
        <v>0</v>
      </c>
      <c r="F139" s="48">
        <f t="shared" si="58"/>
        <v>0</v>
      </c>
      <c r="G139" s="48">
        <v>0</v>
      </c>
      <c r="H139" s="48">
        <v>0</v>
      </c>
      <c r="I139" s="38">
        <f t="shared" si="59"/>
        <v>0</v>
      </c>
    </row>
    <row r="140" spans="1:9" ht="12.75">
      <c r="A140" s="609"/>
      <c r="B140" s="613"/>
      <c r="C140" s="4" t="s">
        <v>8</v>
      </c>
      <c r="D140" s="48">
        <v>0</v>
      </c>
      <c r="E140" s="48">
        <v>0</v>
      </c>
      <c r="F140" s="48">
        <f t="shared" si="58"/>
        <v>0</v>
      </c>
      <c r="G140" s="48">
        <v>0</v>
      </c>
      <c r="H140" s="48">
        <v>0</v>
      </c>
      <c r="I140" s="38">
        <f t="shared" si="59"/>
        <v>0</v>
      </c>
    </row>
    <row r="141" spans="1:9" ht="12.75">
      <c r="A141" s="609"/>
      <c r="B141" s="611" t="s">
        <v>166</v>
      </c>
      <c r="C141" s="4" t="s">
        <v>6</v>
      </c>
      <c r="D141" s="41">
        <v>0</v>
      </c>
      <c r="E141" s="41">
        <v>0</v>
      </c>
      <c r="F141" s="48">
        <f t="shared" si="58"/>
        <v>0</v>
      </c>
      <c r="G141" s="48">
        <v>0</v>
      </c>
      <c r="H141" s="48">
        <v>0</v>
      </c>
      <c r="I141" s="38">
        <f t="shared" si="59"/>
        <v>0</v>
      </c>
    </row>
    <row r="142" spans="1:9" ht="12.75">
      <c r="A142" s="609"/>
      <c r="B142" s="612"/>
      <c r="C142" s="4" t="s">
        <v>7</v>
      </c>
      <c r="D142" s="41">
        <v>0</v>
      </c>
      <c r="E142" s="41">
        <v>0</v>
      </c>
      <c r="F142" s="48">
        <f t="shared" si="58"/>
        <v>0</v>
      </c>
      <c r="G142" s="48">
        <v>0</v>
      </c>
      <c r="H142" s="48">
        <v>0</v>
      </c>
      <c r="I142" s="38">
        <f t="shared" si="59"/>
        <v>0</v>
      </c>
    </row>
    <row r="143" spans="1:9" ht="12.75">
      <c r="A143" s="609"/>
      <c r="B143" s="613"/>
      <c r="C143" s="4" t="s">
        <v>8</v>
      </c>
      <c r="D143" s="41">
        <v>0</v>
      </c>
      <c r="E143" s="41">
        <v>0</v>
      </c>
      <c r="F143" s="48">
        <f t="shared" si="58"/>
        <v>0</v>
      </c>
      <c r="G143" s="48">
        <v>0</v>
      </c>
      <c r="H143" s="48">
        <v>0</v>
      </c>
      <c r="I143" s="38">
        <f t="shared" si="59"/>
        <v>0</v>
      </c>
    </row>
    <row r="144" spans="1:9" ht="12.75">
      <c r="A144" s="609"/>
      <c r="B144" s="611" t="s">
        <v>304</v>
      </c>
      <c r="C144" s="4" t="s">
        <v>6</v>
      </c>
      <c r="D144" s="41">
        <v>0</v>
      </c>
      <c r="E144" s="41">
        <v>0</v>
      </c>
      <c r="F144" s="41">
        <f t="shared" si="58"/>
        <v>0</v>
      </c>
      <c r="G144" s="41">
        <v>0</v>
      </c>
      <c r="H144" s="41">
        <v>0</v>
      </c>
      <c r="I144" s="38">
        <f t="shared" si="59"/>
        <v>0</v>
      </c>
    </row>
    <row r="145" spans="1:9" ht="12.75">
      <c r="A145" s="609"/>
      <c r="B145" s="612"/>
      <c r="C145" s="4" t="s">
        <v>7</v>
      </c>
      <c r="D145" s="48">
        <v>0</v>
      </c>
      <c r="E145" s="48">
        <v>0</v>
      </c>
      <c r="F145" s="48">
        <f t="shared" si="58"/>
        <v>0</v>
      </c>
      <c r="G145" s="48">
        <v>0</v>
      </c>
      <c r="H145" s="48">
        <v>0</v>
      </c>
      <c r="I145" s="38">
        <f t="shared" si="59"/>
        <v>0</v>
      </c>
    </row>
    <row r="146" spans="1:9" ht="12.75">
      <c r="A146" s="609"/>
      <c r="B146" s="613"/>
      <c r="C146" s="4" t="s">
        <v>8</v>
      </c>
      <c r="D146" s="48">
        <v>0</v>
      </c>
      <c r="E146" s="48">
        <v>0</v>
      </c>
      <c r="F146" s="48">
        <f t="shared" si="58"/>
        <v>0</v>
      </c>
      <c r="G146" s="48">
        <v>0</v>
      </c>
      <c r="H146" s="48">
        <v>0</v>
      </c>
      <c r="I146" s="38">
        <f t="shared" si="59"/>
        <v>0</v>
      </c>
    </row>
    <row r="147" spans="1:9" ht="12.75">
      <c r="A147" s="609"/>
      <c r="B147" s="611" t="s">
        <v>306</v>
      </c>
      <c r="C147" s="4" t="s">
        <v>6</v>
      </c>
      <c r="D147" s="48">
        <v>0</v>
      </c>
      <c r="E147" s="48">
        <v>0</v>
      </c>
      <c r="F147" s="48">
        <f t="shared" si="58"/>
        <v>0</v>
      </c>
      <c r="G147" s="48">
        <v>0</v>
      </c>
      <c r="H147" s="48">
        <v>0</v>
      </c>
      <c r="I147" s="38">
        <f t="shared" si="59"/>
        <v>0</v>
      </c>
    </row>
    <row r="148" spans="1:9" ht="12.75">
      <c r="A148" s="609"/>
      <c r="B148" s="612"/>
      <c r="C148" s="4" t="s">
        <v>7</v>
      </c>
      <c r="D148" s="48">
        <v>0</v>
      </c>
      <c r="E148" s="48">
        <v>0</v>
      </c>
      <c r="F148" s="48">
        <f t="shared" si="58"/>
        <v>0</v>
      </c>
      <c r="G148" s="48">
        <v>0</v>
      </c>
      <c r="H148" s="48">
        <v>0</v>
      </c>
      <c r="I148" s="38">
        <f t="shared" si="59"/>
        <v>0</v>
      </c>
    </row>
    <row r="149" spans="1:9" ht="12.75">
      <c r="A149" s="609"/>
      <c r="B149" s="613"/>
      <c r="C149" s="4" t="s">
        <v>8</v>
      </c>
      <c r="D149" s="48">
        <v>0</v>
      </c>
      <c r="E149" s="48">
        <v>0</v>
      </c>
      <c r="F149" s="48">
        <f t="shared" si="58"/>
        <v>0</v>
      </c>
      <c r="G149" s="48">
        <v>0</v>
      </c>
      <c r="H149" s="48">
        <v>0</v>
      </c>
      <c r="I149" s="38">
        <f t="shared" si="59"/>
        <v>0</v>
      </c>
    </row>
    <row r="150" spans="1:9" ht="12.75">
      <c r="A150" s="609"/>
      <c r="B150" s="615" t="s">
        <v>307</v>
      </c>
      <c r="C150" s="4" t="s">
        <v>6</v>
      </c>
      <c r="D150" s="48">
        <v>0</v>
      </c>
      <c r="E150" s="48">
        <v>0</v>
      </c>
      <c r="F150" s="48">
        <f t="shared" si="58"/>
        <v>0</v>
      </c>
      <c r="G150" s="48">
        <v>0</v>
      </c>
      <c r="H150" s="48">
        <v>0</v>
      </c>
      <c r="I150" s="38">
        <f t="shared" si="59"/>
        <v>0</v>
      </c>
    </row>
    <row r="151" spans="1:9" ht="12.75">
      <c r="A151" s="609"/>
      <c r="B151" s="616"/>
      <c r="C151" s="4" t="s">
        <v>7</v>
      </c>
      <c r="D151" s="48">
        <v>0</v>
      </c>
      <c r="E151" s="48">
        <v>0</v>
      </c>
      <c r="F151" s="48">
        <f t="shared" si="58"/>
        <v>0</v>
      </c>
      <c r="G151" s="48">
        <v>0</v>
      </c>
      <c r="H151" s="48">
        <v>0</v>
      </c>
      <c r="I151" s="38">
        <f t="shared" si="59"/>
        <v>0</v>
      </c>
    </row>
    <row r="152" spans="1:9" ht="12.75">
      <c r="A152" s="609"/>
      <c r="B152" s="617"/>
      <c r="C152" s="4" t="s">
        <v>8</v>
      </c>
      <c r="D152" s="48">
        <v>0</v>
      </c>
      <c r="E152" s="48">
        <v>0</v>
      </c>
      <c r="F152" s="48">
        <f t="shared" si="58"/>
        <v>0</v>
      </c>
      <c r="G152" s="48">
        <v>0</v>
      </c>
      <c r="H152" s="41">
        <v>0</v>
      </c>
      <c r="I152" s="38">
        <f t="shared" si="59"/>
        <v>0</v>
      </c>
    </row>
    <row r="153" spans="1:9" ht="12.75">
      <c r="A153" s="609"/>
      <c r="B153" s="615" t="s">
        <v>167</v>
      </c>
      <c r="C153" s="4" t="s">
        <v>6</v>
      </c>
      <c r="D153" s="48">
        <v>0</v>
      </c>
      <c r="E153" s="48">
        <v>0</v>
      </c>
      <c r="F153" s="48">
        <f t="shared" si="58"/>
        <v>0</v>
      </c>
      <c r="G153" s="48">
        <v>0</v>
      </c>
      <c r="H153" s="48">
        <v>0</v>
      </c>
      <c r="I153" s="38">
        <f t="shared" si="59"/>
        <v>0</v>
      </c>
    </row>
    <row r="154" spans="1:9" ht="12.75">
      <c r="A154" s="609"/>
      <c r="B154" s="616"/>
      <c r="C154" s="4" t="s">
        <v>7</v>
      </c>
      <c r="D154" s="48">
        <v>0</v>
      </c>
      <c r="E154" s="48">
        <v>0</v>
      </c>
      <c r="F154" s="48">
        <f t="shared" si="58"/>
        <v>0</v>
      </c>
      <c r="G154" s="48">
        <v>0</v>
      </c>
      <c r="H154" s="48">
        <v>0</v>
      </c>
      <c r="I154" s="38">
        <f t="shared" si="59"/>
        <v>0</v>
      </c>
    </row>
    <row r="155" spans="1:9" ht="12.75">
      <c r="A155" s="609"/>
      <c r="B155" s="617"/>
      <c r="C155" s="4" t="s">
        <v>8</v>
      </c>
      <c r="D155" s="48">
        <v>0</v>
      </c>
      <c r="E155" s="48">
        <v>0</v>
      </c>
      <c r="F155" s="48">
        <f t="shared" si="58"/>
        <v>0</v>
      </c>
      <c r="G155" s="48">
        <v>0</v>
      </c>
      <c r="H155" s="48">
        <v>0</v>
      </c>
      <c r="I155" s="38">
        <f t="shared" si="59"/>
        <v>0</v>
      </c>
    </row>
    <row r="156" spans="1:9" ht="12.75">
      <c r="A156" s="609"/>
      <c r="B156" s="611" t="s">
        <v>308</v>
      </c>
      <c r="C156" s="4" t="s">
        <v>6</v>
      </c>
      <c r="D156" s="48">
        <v>0</v>
      </c>
      <c r="E156" s="48">
        <v>0</v>
      </c>
      <c r="F156" s="48">
        <f t="shared" si="58"/>
        <v>0</v>
      </c>
      <c r="G156" s="48">
        <v>0</v>
      </c>
      <c r="H156" s="48">
        <v>0</v>
      </c>
      <c r="I156" s="38">
        <f t="shared" si="59"/>
        <v>0</v>
      </c>
    </row>
    <row r="157" spans="1:9" ht="12.75">
      <c r="A157" s="609"/>
      <c r="B157" s="612"/>
      <c r="C157" s="4" t="s">
        <v>7</v>
      </c>
      <c r="D157" s="48">
        <v>0</v>
      </c>
      <c r="E157" s="48">
        <v>0</v>
      </c>
      <c r="F157" s="48">
        <f t="shared" si="58"/>
        <v>0</v>
      </c>
      <c r="G157" s="48">
        <v>0</v>
      </c>
      <c r="H157" s="48">
        <v>0</v>
      </c>
      <c r="I157" s="38">
        <f t="shared" si="59"/>
        <v>0</v>
      </c>
    </row>
    <row r="158" spans="1:9" ht="12.75">
      <c r="A158" s="610"/>
      <c r="B158" s="613"/>
      <c r="C158" s="4" t="s">
        <v>8</v>
      </c>
      <c r="D158" s="48">
        <v>0</v>
      </c>
      <c r="E158" s="48">
        <v>0</v>
      </c>
      <c r="F158" s="48">
        <f t="shared" si="58"/>
        <v>0</v>
      </c>
      <c r="G158" s="48">
        <v>0</v>
      </c>
      <c r="H158" s="48">
        <v>0</v>
      </c>
      <c r="I158" s="38">
        <f t="shared" si="59"/>
        <v>0</v>
      </c>
    </row>
    <row r="159" spans="1:9" s="373" customFormat="1" ht="12.75">
      <c r="A159" s="605" t="s">
        <v>284</v>
      </c>
      <c r="B159" s="606"/>
      <c r="C159" s="607"/>
      <c r="D159" s="351">
        <f aca="true" t="shared" si="60" ref="D159:I159">SUM(D138:D158)</f>
        <v>0</v>
      </c>
      <c r="E159" s="351">
        <f t="shared" si="60"/>
        <v>0</v>
      </c>
      <c r="F159" s="351">
        <f t="shared" si="60"/>
        <v>0</v>
      </c>
      <c r="G159" s="351">
        <f t="shared" si="60"/>
        <v>0</v>
      </c>
      <c r="H159" s="351">
        <f t="shared" si="60"/>
        <v>0</v>
      </c>
      <c r="I159" s="351">
        <f t="shared" si="60"/>
        <v>0</v>
      </c>
    </row>
    <row r="160" spans="1:9" ht="12.75">
      <c r="A160" s="608" t="s">
        <v>17</v>
      </c>
      <c r="B160" s="611" t="s">
        <v>169</v>
      </c>
      <c r="C160" s="4" t="s">
        <v>6</v>
      </c>
      <c r="D160" s="71">
        <v>0</v>
      </c>
      <c r="E160" s="38">
        <v>0</v>
      </c>
      <c r="F160" s="38">
        <f aca="true" t="shared" si="61" ref="F160:F171">D160+E160</f>
        <v>0</v>
      </c>
      <c r="G160" s="124">
        <v>0</v>
      </c>
      <c r="H160" s="41">
        <v>0</v>
      </c>
      <c r="I160" s="38">
        <f aca="true" t="shared" si="62" ref="I160:I171">G160+H160</f>
        <v>0</v>
      </c>
    </row>
    <row r="161" spans="1:9" ht="12.75">
      <c r="A161" s="609"/>
      <c r="B161" s="612"/>
      <c r="C161" s="4" t="s">
        <v>7</v>
      </c>
      <c r="D161" s="41">
        <v>0</v>
      </c>
      <c r="E161" s="41">
        <v>0</v>
      </c>
      <c r="F161" s="38">
        <f t="shared" si="61"/>
        <v>0</v>
      </c>
      <c r="G161" s="41">
        <v>0</v>
      </c>
      <c r="H161" s="41">
        <v>0</v>
      </c>
      <c r="I161" s="38">
        <f t="shared" si="62"/>
        <v>0</v>
      </c>
    </row>
    <row r="162" spans="1:9" ht="12.75">
      <c r="A162" s="609"/>
      <c r="B162" s="613"/>
      <c r="C162" s="4" t="s">
        <v>8</v>
      </c>
      <c r="D162" s="41">
        <v>0</v>
      </c>
      <c r="E162" s="41">
        <v>0</v>
      </c>
      <c r="F162" s="38">
        <f t="shared" si="61"/>
        <v>0</v>
      </c>
      <c r="G162" s="41">
        <v>0</v>
      </c>
      <c r="H162" s="41">
        <v>0</v>
      </c>
      <c r="I162" s="38">
        <f t="shared" si="62"/>
        <v>0</v>
      </c>
    </row>
    <row r="163" spans="1:9" ht="12.75">
      <c r="A163" s="609"/>
      <c r="B163" s="611" t="s">
        <v>170</v>
      </c>
      <c r="C163" s="4" t="s">
        <v>6</v>
      </c>
      <c r="D163" s="41">
        <v>0</v>
      </c>
      <c r="E163" s="41">
        <v>0</v>
      </c>
      <c r="F163" s="38">
        <f t="shared" si="61"/>
        <v>0</v>
      </c>
      <c r="G163" s="41">
        <v>0</v>
      </c>
      <c r="H163" s="41">
        <v>0</v>
      </c>
      <c r="I163" s="38">
        <f t="shared" si="62"/>
        <v>0</v>
      </c>
    </row>
    <row r="164" spans="1:9" ht="12.75">
      <c r="A164" s="609"/>
      <c r="B164" s="612"/>
      <c r="C164" s="4" t="s">
        <v>7</v>
      </c>
      <c r="D164" s="41">
        <v>0</v>
      </c>
      <c r="E164" s="41">
        <v>0</v>
      </c>
      <c r="F164" s="38">
        <f t="shared" si="61"/>
        <v>0</v>
      </c>
      <c r="G164" s="41">
        <v>0</v>
      </c>
      <c r="H164" s="41">
        <v>0</v>
      </c>
      <c r="I164" s="38">
        <f t="shared" si="62"/>
        <v>0</v>
      </c>
    </row>
    <row r="165" spans="1:9" ht="12.75">
      <c r="A165" s="609"/>
      <c r="B165" s="613"/>
      <c r="C165" s="4" t="s">
        <v>8</v>
      </c>
      <c r="D165" s="41">
        <v>0</v>
      </c>
      <c r="E165" s="41">
        <v>0</v>
      </c>
      <c r="F165" s="38">
        <f t="shared" si="61"/>
        <v>0</v>
      </c>
      <c r="G165" s="41">
        <v>0</v>
      </c>
      <c r="H165" s="41">
        <v>0</v>
      </c>
      <c r="I165" s="38">
        <f t="shared" si="62"/>
        <v>0</v>
      </c>
    </row>
    <row r="166" spans="1:9" ht="12.75">
      <c r="A166" s="609"/>
      <c r="B166" s="32"/>
      <c r="C166" s="4" t="s">
        <v>6</v>
      </c>
      <c r="D166" s="38">
        <v>0</v>
      </c>
      <c r="E166" s="38">
        <v>0</v>
      </c>
      <c r="F166" s="38">
        <f t="shared" si="61"/>
        <v>0</v>
      </c>
      <c r="G166" s="38">
        <v>0</v>
      </c>
      <c r="H166" s="38">
        <v>0</v>
      </c>
      <c r="I166" s="38">
        <f t="shared" si="62"/>
        <v>0</v>
      </c>
    </row>
    <row r="167" spans="1:9" ht="12.75">
      <c r="A167" s="609"/>
      <c r="B167" s="32" t="s">
        <v>310</v>
      </c>
      <c r="C167" s="4" t="s">
        <v>7</v>
      </c>
      <c r="D167" s="38">
        <v>0</v>
      </c>
      <c r="E167" s="38">
        <v>0</v>
      </c>
      <c r="F167" s="38">
        <f t="shared" si="61"/>
        <v>0</v>
      </c>
      <c r="G167" s="38">
        <v>0</v>
      </c>
      <c r="H167" s="38">
        <v>0</v>
      </c>
      <c r="I167" s="38">
        <f t="shared" si="62"/>
        <v>0</v>
      </c>
    </row>
    <row r="168" spans="1:9" ht="12.75">
      <c r="A168" s="609"/>
      <c r="B168" s="32"/>
      <c r="C168" s="4" t="s">
        <v>8</v>
      </c>
      <c r="D168" s="38">
        <v>0</v>
      </c>
      <c r="E168" s="38">
        <v>0</v>
      </c>
      <c r="F168" s="38">
        <f t="shared" si="61"/>
        <v>0</v>
      </c>
      <c r="G168" s="38">
        <v>0</v>
      </c>
      <c r="H168" s="38">
        <v>0</v>
      </c>
      <c r="I168" s="38">
        <f t="shared" si="62"/>
        <v>0</v>
      </c>
    </row>
    <row r="169" spans="1:9" ht="12.75">
      <c r="A169" s="609"/>
      <c r="B169" s="611" t="s">
        <v>309</v>
      </c>
      <c r="C169" s="4" t="s">
        <v>6</v>
      </c>
      <c r="D169" s="41">
        <v>0</v>
      </c>
      <c r="E169" s="41">
        <v>0</v>
      </c>
      <c r="F169" s="38">
        <f t="shared" si="61"/>
        <v>0</v>
      </c>
      <c r="G169" s="41">
        <v>0</v>
      </c>
      <c r="H169" s="41">
        <v>0</v>
      </c>
      <c r="I169" s="38">
        <f t="shared" si="62"/>
        <v>0</v>
      </c>
    </row>
    <row r="170" spans="1:9" ht="12.75">
      <c r="A170" s="609"/>
      <c r="B170" s="612"/>
      <c r="C170" s="4" t="s">
        <v>7</v>
      </c>
      <c r="D170" s="41">
        <v>0</v>
      </c>
      <c r="E170" s="41">
        <v>0</v>
      </c>
      <c r="F170" s="38">
        <f t="shared" si="61"/>
        <v>0</v>
      </c>
      <c r="G170" s="41">
        <v>0</v>
      </c>
      <c r="H170" s="41">
        <v>0</v>
      </c>
      <c r="I170" s="38">
        <f t="shared" si="62"/>
        <v>0</v>
      </c>
    </row>
    <row r="171" spans="1:9" ht="12.75">
      <c r="A171" s="609"/>
      <c r="B171" s="613"/>
      <c r="C171" s="4" t="s">
        <v>8</v>
      </c>
      <c r="D171" s="41">
        <v>0</v>
      </c>
      <c r="E171" s="41">
        <v>0</v>
      </c>
      <c r="F171" s="38">
        <f t="shared" si="61"/>
        <v>0</v>
      </c>
      <c r="G171" s="41">
        <v>0</v>
      </c>
      <c r="H171" s="41">
        <v>0</v>
      </c>
      <c r="I171" s="38">
        <f t="shared" si="62"/>
        <v>0</v>
      </c>
    </row>
    <row r="172" spans="1:9" s="373" customFormat="1" ht="12.75">
      <c r="A172" s="605" t="s">
        <v>284</v>
      </c>
      <c r="B172" s="606"/>
      <c r="C172" s="607"/>
      <c r="D172" s="351">
        <f aca="true" t="shared" si="63" ref="D172:I172">SUM(D160:D171)</f>
        <v>0</v>
      </c>
      <c r="E172" s="351">
        <f t="shared" si="63"/>
        <v>0</v>
      </c>
      <c r="F172" s="351">
        <f t="shared" si="63"/>
        <v>0</v>
      </c>
      <c r="G172" s="351">
        <f t="shared" si="63"/>
        <v>0</v>
      </c>
      <c r="H172" s="351">
        <f t="shared" si="63"/>
        <v>0</v>
      </c>
      <c r="I172" s="351">
        <f t="shared" si="63"/>
        <v>0</v>
      </c>
    </row>
    <row r="173" spans="1:9" ht="12.75">
      <c r="A173" s="608" t="s">
        <v>18</v>
      </c>
      <c r="B173" s="625" t="s">
        <v>304</v>
      </c>
      <c r="C173" s="4" t="s">
        <v>6</v>
      </c>
      <c r="D173" s="38">
        <v>0</v>
      </c>
      <c r="E173" s="38">
        <v>0</v>
      </c>
      <c r="F173" s="38">
        <f aca="true" t="shared" si="64" ref="F173:F181">D173+E173</f>
        <v>0</v>
      </c>
      <c r="G173" s="38">
        <v>0</v>
      </c>
      <c r="H173" s="38">
        <v>0</v>
      </c>
      <c r="I173" s="38">
        <f aca="true" t="shared" si="65" ref="I173:I181">G173+H173</f>
        <v>0</v>
      </c>
    </row>
    <row r="174" spans="1:9" ht="12.75">
      <c r="A174" s="609"/>
      <c r="B174" s="627"/>
      <c r="C174" s="4" t="s">
        <v>7</v>
      </c>
      <c r="D174" s="38">
        <v>0</v>
      </c>
      <c r="E174" s="38">
        <v>0</v>
      </c>
      <c r="F174" s="38">
        <f t="shared" si="64"/>
        <v>0</v>
      </c>
      <c r="G174" s="38">
        <v>0</v>
      </c>
      <c r="H174" s="38">
        <v>0</v>
      </c>
      <c r="I174" s="38">
        <f t="shared" si="65"/>
        <v>0</v>
      </c>
    </row>
    <row r="175" spans="1:9" ht="12.75">
      <c r="A175" s="609"/>
      <c r="B175" s="629"/>
      <c r="C175" s="4" t="s">
        <v>8</v>
      </c>
      <c r="D175" s="38">
        <v>0</v>
      </c>
      <c r="E175" s="38">
        <v>0</v>
      </c>
      <c r="F175" s="38">
        <f t="shared" si="64"/>
        <v>0</v>
      </c>
      <c r="G175" s="38">
        <v>0</v>
      </c>
      <c r="H175" s="38">
        <v>0</v>
      </c>
      <c r="I175" s="38">
        <f t="shared" si="65"/>
        <v>0</v>
      </c>
    </row>
    <row r="176" spans="1:9" ht="12.75">
      <c r="A176" s="609"/>
      <c r="B176" s="611" t="s">
        <v>310</v>
      </c>
      <c r="C176" s="4" t="s">
        <v>6</v>
      </c>
      <c r="D176" s="38">
        <v>0</v>
      </c>
      <c r="E176" s="38">
        <v>0</v>
      </c>
      <c r="F176" s="38">
        <f t="shared" si="64"/>
        <v>0</v>
      </c>
      <c r="G176" s="38">
        <v>0</v>
      </c>
      <c r="H176" s="38">
        <v>0</v>
      </c>
      <c r="I176" s="38">
        <f t="shared" si="65"/>
        <v>0</v>
      </c>
    </row>
    <row r="177" spans="1:9" ht="12.75">
      <c r="A177" s="609"/>
      <c r="B177" s="612"/>
      <c r="C177" s="4" t="s">
        <v>7</v>
      </c>
      <c r="D177" s="38">
        <v>0</v>
      </c>
      <c r="E177" s="38">
        <v>0</v>
      </c>
      <c r="F177" s="38">
        <f t="shared" si="64"/>
        <v>0</v>
      </c>
      <c r="G177" s="38">
        <v>0</v>
      </c>
      <c r="H177" s="38">
        <v>0</v>
      </c>
      <c r="I177" s="38">
        <f t="shared" si="65"/>
        <v>0</v>
      </c>
    </row>
    <row r="178" spans="1:9" ht="12.75">
      <c r="A178" s="609"/>
      <c r="B178" s="613"/>
      <c r="C178" s="4" t="s">
        <v>8</v>
      </c>
      <c r="D178" s="38">
        <v>0</v>
      </c>
      <c r="E178" s="38">
        <v>0</v>
      </c>
      <c r="F178" s="38">
        <f t="shared" si="64"/>
        <v>0</v>
      </c>
      <c r="G178" s="38">
        <v>0</v>
      </c>
      <c r="H178" s="38">
        <v>0</v>
      </c>
      <c r="I178" s="38">
        <f t="shared" si="65"/>
        <v>0</v>
      </c>
    </row>
    <row r="179" spans="1:9" ht="12.75">
      <c r="A179" s="609"/>
      <c r="B179" s="58"/>
      <c r="C179" s="1" t="s">
        <v>6</v>
      </c>
      <c r="D179" s="38">
        <v>0</v>
      </c>
      <c r="E179" s="38">
        <v>0</v>
      </c>
      <c r="F179" s="38">
        <f t="shared" si="64"/>
        <v>0</v>
      </c>
      <c r="G179" s="38">
        <v>0</v>
      </c>
      <c r="H179" s="38">
        <v>0</v>
      </c>
      <c r="I179" s="38">
        <f t="shared" si="65"/>
        <v>0</v>
      </c>
    </row>
    <row r="180" spans="1:9" ht="12.75">
      <c r="A180" s="609"/>
      <c r="B180" s="32" t="s">
        <v>308</v>
      </c>
      <c r="C180" s="1" t="s">
        <v>7</v>
      </c>
      <c r="D180" s="38">
        <v>0</v>
      </c>
      <c r="E180" s="38">
        <v>0</v>
      </c>
      <c r="F180" s="38">
        <f t="shared" si="64"/>
        <v>0</v>
      </c>
      <c r="G180" s="38">
        <v>0</v>
      </c>
      <c r="H180" s="38">
        <v>0</v>
      </c>
      <c r="I180" s="38">
        <f t="shared" si="65"/>
        <v>0</v>
      </c>
    </row>
    <row r="181" spans="1:9" ht="12.75">
      <c r="A181" s="610"/>
      <c r="B181" s="33"/>
      <c r="C181" s="1" t="s">
        <v>8</v>
      </c>
      <c r="D181" s="38">
        <v>0</v>
      </c>
      <c r="E181" s="38">
        <v>0</v>
      </c>
      <c r="F181" s="38">
        <f t="shared" si="64"/>
        <v>0</v>
      </c>
      <c r="G181" s="38">
        <v>0</v>
      </c>
      <c r="H181" s="38">
        <v>0</v>
      </c>
      <c r="I181" s="38">
        <f t="shared" si="65"/>
        <v>0</v>
      </c>
    </row>
    <row r="182" spans="1:9" s="373" customFormat="1" ht="12.75">
      <c r="A182" s="652" t="s">
        <v>284</v>
      </c>
      <c r="B182" s="653"/>
      <c r="C182" s="607"/>
      <c r="D182" s="351">
        <f aca="true" t="shared" si="66" ref="D182:I182">SUM(D173:D181)</f>
        <v>0</v>
      </c>
      <c r="E182" s="351">
        <f t="shared" si="66"/>
        <v>0</v>
      </c>
      <c r="F182" s="351">
        <f t="shared" si="66"/>
        <v>0</v>
      </c>
      <c r="G182" s="351">
        <f t="shared" si="66"/>
        <v>0</v>
      </c>
      <c r="H182" s="351">
        <f t="shared" si="66"/>
        <v>0</v>
      </c>
      <c r="I182" s="351">
        <f t="shared" si="66"/>
        <v>0</v>
      </c>
    </row>
    <row r="183" spans="1:9" ht="12.75">
      <c r="A183" s="614" t="s">
        <v>19</v>
      </c>
      <c r="B183" s="614"/>
      <c r="C183" s="5" t="s">
        <v>6</v>
      </c>
      <c r="D183" s="112">
        <f aca="true" t="shared" si="67" ref="D183:I185">D131+D134+D138+D141+D144+D147+D150+D153+D156+D160+D163+D166+D169+D173+D176+D179</f>
        <v>1534</v>
      </c>
      <c r="E183" s="112">
        <f t="shared" si="67"/>
        <v>536</v>
      </c>
      <c r="F183" s="112">
        <f t="shared" si="67"/>
        <v>2070</v>
      </c>
      <c r="G183" s="112">
        <f t="shared" si="67"/>
        <v>1297</v>
      </c>
      <c r="H183" s="112">
        <f t="shared" si="67"/>
        <v>477</v>
      </c>
      <c r="I183" s="112">
        <f t="shared" si="67"/>
        <v>1774</v>
      </c>
    </row>
    <row r="184" spans="1:9" ht="12.75">
      <c r="A184" s="614"/>
      <c r="B184" s="614"/>
      <c r="C184" s="5" t="s">
        <v>7</v>
      </c>
      <c r="D184" s="112">
        <f t="shared" si="67"/>
        <v>0</v>
      </c>
      <c r="E184" s="112">
        <f t="shared" si="67"/>
        <v>0</v>
      </c>
      <c r="F184" s="112">
        <f t="shared" si="67"/>
        <v>0</v>
      </c>
      <c r="G184" s="112">
        <f t="shared" si="67"/>
        <v>0</v>
      </c>
      <c r="H184" s="112">
        <f t="shared" si="67"/>
        <v>0</v>
      </c>
      <c r="I184" s="112">
        <f t="shared" si="67"/>
        <v>0</v>
      </c>
    </row>
    <row r="185" spans="1:9" ht="12.75">
      <c r="A185" s="614"/>
      <c r="B185" s="614"/>
      <c r="C185" s="5" t="s">
        <v>8</v>
      </c>
      <c r="D185" s="112">
        <f t="shared" si="67"/>
        <v>0</v>
      </c>
      <c r="E185" s="112">
        <f t="shared" si="67"/>
        <v>0</v>
      </c>
      <c r="F185" s="112">
        <f t="shared" si="67"/>
        <v>0</v>
      </c>
      <c r="G185" s="112">
        <f t="shared" si="67"/>
        <v>0</v>
      </c>
      <c r="H185" s="112">
        <f t="shared" si="67"/>
        <v>0</v>
      </c>
      <c r="I185" s="112">
        <f t="shared" si="67"/>
        <v>0</v>
      </c>
    </row>
    <row r="186" spans="1:9" s="373" customFormat="1" ht="12.75">
      <c r="A186" s="583" t="s">
        <v>9</v>
      </c>
      <c r="B186" s="584"/>
      <c r="C186" s="584"/>
      <c r="D186" s="344">
        <f aca="true" t="shared" si="68" ref="D186:I186">SUM(D183:D185)</f>
        <v>1534</v>
      </c>
      <c r="E186" s="344">
        <f t="shared" si="68"/>
        <v>536</v>
      </c>
      <c r="F186" s="344">
        <f t="shared" si="68"/>
        <v>2070</v>
      </c>
      <c r="G186" s="344">
        <f t="shared" si="68"/>
        <v>1297</v>
      </c>
      <c r="H186" s="344">
        <f t="shared" si="68"/>
        <v>477</v>
      </c>
      <c r="I186" s="344">
        <f t="shared" si="68"/>
        <v>1774</v>
      </c>
    </row>
    <row r="187" spans="1:3" ht="12.75">
      <c r="A187" s="559" t="s">
        <v>22</v>
      </c>
      <c r="B187" s="559"/>
      <c r="C187" s="559"/>
    </row>
    <row r="188" spans="1:5" ht="12.75">
      <c r="A188" s="559" t="s">
        <v>23</v>
      </c>
      <c r="B188" s="559"/>
      <c r="C188" s="3"/>
      <c r="E188" s="2" t="s">
        <v>21</v>
      </c>
    </row>
    <row r="189" spans="1:9" ht="12.75">
      <c r="A189" s="560" t="s">
        <v>521</v>
      </c>
      <c r="B189" s="560"/>
      <c r="C189" s="560"/>
      <c r="D189" s="560"/>
      <c r="E189" s="560"/>
      <c r="F189" s="560"/>
      <c r="G189" s="560"/>
      <c r="H189" s="560"/>
      <c r="I189" s="560"/>
    </row>
    <row r="190" ht="12.75">
      <c r="I190" s="27" t="s">
        <v>303</v>
      </c>
    </row>
    <row r="191" spans="1:9" s="373" customFormat="1" ht="12.75">
      <c r="A191" s="561" t="s">
        <v>14</v>
      </c>
      <c r="B191" s="621" t="s">
        <v>381</v>
      </c>
      <c r="C191" s="561" t="s">
        <v>1</v>
      </c>
      <c r="D191" s="623" t="s">
        <v>57</v>
      </c>
      <c r="E191" s="623"/>
      <c r="F191" s="623"/>
      <c r="G191" s="623" t="s">
        <v>58</v>
      </c>
      <c r="H191" s="623"/>
      <c r="I191" s="623"/>
    </row>
    <row r="192" spans="1:9" s="373" customFormat="1" ht="12.75">
      <c r="A192" s="563"/>
      <c r="B192" s="622"/>
      <c r="C192" s="563"/>
      <c r="D192" s="376" t="s">
        <v>2</v>
      </c>
      <c r="E192" s="376" t="s">
        <v>3</v>
      </c>
      <c r="F192" s="376" t="s">
        <v>4</v>
      </c>
      <c r="G192" s="376" t="s">
        <v>5</v>
      </c>
      <c r="H192" s="376" t="s">
        <v>3</v>
      </c>
      <c r="I192" s="376" t="s">
        <v>4</v>
      </c>
    </row>
    <row r="193" spans="1:9" ht="12.75">
      <c r="A193" s="608" t="s">
        <v>10</v>
      </c>
      <c r="B193" s="615" t="s">
        <v>304</v>
      </c>
      <c r="C193" s="4" t="s">
        <v>6</v>
      </c>
      <c r="D193" s="38">
        <v>600</v>
      </c>
      <c r="E193" s="38">
        <v>296</v>
      </c>
      <c r="F193" s="38">
        <f aca="true" t="shared" si="69" ref="F193:F198">D193+E193</f>
        <v>896</v>
      </c>
      <c r="G193" s="38">
        <f>D193*0.845</f>
        <v>507</v>
      </c>
      <c r="H193" s="38">
        <f>E193*0.889</f>
        <v>263.144</v>
      </c>
      <c r="I193" s="38">
        <f aca="true" t="shared" si="70" ref="I193:I198">G193+H193</f>
        <v>770.144</v>
      </c>
    </row>
    <row r="194" spans="1:9" ht="12.75">
      <c r="A194" s="609"/>
      <c r="B194" s="616"/>
      <c r="C194" s="4" t="s">
        <v>7</v>
      </c>
      <c r="D194" s="38">
        <v>0</v>
      </c>
      <c r="E194" s="38">
        <v>0</v>
      </c>
      <c r="F194" s="38">
        <f t="shared" si="69"/>
        <v>0</v>
      </c>
      <c r="G194" s="38">
        <f>D194*0.845</f>
        <v>0</v>
      </c>
      <c r="H194" s="38">
        <f>E194*0.889</f>
        <v>0</v>
      </c>
      <c r="I194" s="38">
        <f t="shared" si="70"/>
        <v>0</v>
      </c>
    </row>
    <row r="195" spans="1:9" ht="12.75">
      <c r="A195" s="609"/>
      <c r="B195" s="617"/>
      <c r="C195" s="4" t="s">
        <v>8</v>
      </c>
      <c r="D195" s="38">
        <v>0</v>
      </c>
      <c r="E195" s="38">
        <v>0</v>
      </c>
      <c r="F195" s="38">
        <v>0</v>
      </c>
      <c r="G195" s="38">
        <v>0</v>
      </c>
      <c r="H195" s="38">
        <f>E195*0.889</f>
        <v>0</v>
      </c>
      <c r="I195" s="38">
        <f t="shared" si="70"/>
        <v>0</v>
      </c>
    </row>
    <row r="196" spans="1:9" ht="12.75">
      <c r="A196" s="609"/>
      <c r="B196" s="615" t="s">
        <v>305</v>
      </c>
      <c r="C196" s="4" t="s">
        <v>6</v>
      </c>
      <c r="D196" s="38">
        <v>0</v>
      </c>
      <c r="E196" s="38">
        <v>0</v>
      </c>
      <c r="F196" s="38">
        <f t="shared" si="69"/>
        <v>0</v>
      </c>
      <c r="G196" s="38">
        <f>D196*0.845</f>
        <v>0</v>
      </c>
      <c r="H196" s="38">
        <f>E196*0.889</f>
        <v>0</v>
      </c>
      <c r="I196" s="38">
        <f t="shared" si="70"/>
        <v>0</v>
      </c>
    </row>
    <row r="197" spans="1:9" ht="12.75">
      <c r="A197" s="609"/>
      <c r="B197" s="616"/>
      <c r="C197" s="4" t="s">
        <v>7</v>
      </c>
      <c r="D197" s="38">
        <v>0</v>
      </c>
      <c r="E197" s="38">
        <v>0</v>
      </c>
      <c r="F197" s="38">
        <f t="shared" si="69"/>
        <v>0</v>
      </c>
      <c r="G197" s="38">
        <v>0</v>
      </c>
      <c r="H197" s="38">
        <v>0</v>
      </c>
      <c r="I197" s="38">
        <f t="shared" si="70"/>
        <v>0</v>
      </c>
    </row>
    <row r="198" spans="1:9" ht="12.75">
      <c r="A198" s="609"/>
      <c r="B198" s="617"/>
      <c r="C198" s="4" t="s">
        <v>8</v>
      </c>
      <c r="D198" s="38">
        <v>0</v>
      </c>
      <c r="E198" s="38">
        <v>0</v>
      </c>
      <c r="F198" s="38">
        <f t="shared" si="69"/>
        <v>0</v>
      </c>
      <c r="G198" s="38">
        <v>0</v>
      </c>
      <c r="H198" s="38">
        <f>E198*0.889</f>
        <v>0</v>
      </c>
      <c r="I198" s="38">
        <f t="shared" si="70"/>
        <v>0</v>
      </c>
    </row>
    <row r="199" spans="1:9" s="373" customFormat="1" ht="12.75">
      <c r="A199" s="654" t="s">
        <v>284</v>
      </c>
      <c r="B199" s="655"/>
      <c r="C199" s="656"/>
      <c r="D199" s="49">
        <f aca="true" t="shared" si="71" ref="D199:I199">SUM(D193:D198)</f>
        <v>600</v>
      </c>
      <c r="E199" s="49">
        <f t="shared" si="71"/>
        <v>296</v>
      </c>
      <c r="F199" s="49">
        <f t="shared" si="71"/>
        <v>896</v>
      </c>
      <c r="G199" s="49">
        <f t="shared" si="71"/>
        <v>507</v>
      </c>
      <c r="H199" s="49">
        <f t="shared" si="71"/>
        <v>263.144</v>
      </c>
      <c r="I199" s="49">
        <f t="shared" si="71"/>
        <v>770.144</v>
      </c>
    </row>
    <row r="200" spans="1:9" ht="12.75">
      <c r="A200" s="608" t="s">
        <v>16</v>
      </c>
      <c r="B200" s="611" t="s">
        <v>305</v>
      </c>
      <c r="C200" s="4" t="s">
        <v>6</v>
      </c>
      <c r="D200" s="38"/>
      <c r="E200" s="38"/>
      <c r="F200" s="48">
        <f aca="true" t="shared" si="72" ref="F200:F220">D200+E200</f>
        <v>0</v>
      </c>
      <c r="G200" s="38"/>
      <c r="H200" s="38"/>
      <c r="I200" s="38">
        <f aca="true" t="shared" si="73" ref="I200:I220">G200+H200</f>
        <v>0</v>
      </c>
    </row>
    <row r="201" spans="1:9" ht="12.75">
      <c r="A201" s="609"/>
      <c r="B201" s="612"/>
      <c r="C201" s="4" t="s">
        <v>7</v>
      </c>
      <c r="D201" s="38"/>
      <c r="E201" s="38"/>
      <c r="F201" s="48">
        <f t="shared" si="72"/>
        <v>0</v>
      </c>
      <c r="G201" s="38"/>
      <c r="H201" s="38"/>
      <c r="I201" s="38">
        <f t="shared" si="73"/>
        <v>0</v>
      </c>
    </row>
    <row r="202" spans="1:9" ht="12.75">
      <c r="A202" s="609"/>
      <c r="B202" s="613"/>
      <c r="C202" s="4" t="s">
        <v>8</v>
      </c>
      <c r="D202" s="38"/>
      <c r="E202" s="38"/>
      <c r="F202" s="48">
        <f t="shared" si="72"/>
        <v>0</v>
      </c>
      <c r="G202" s="38"/>
      <c r="H202" s="38"/>
      <c r="I202" s="38">
        <f t="shared" si="73"/>
        <v>0</v>
      </c>
    </row>
    <row r="203" spans="1:9" ht="12.75">
      <c r="A203" s="609"/>
      <c r="B203" s="611" t="s">
        <v>166</v>
      </c>
      <c r="C203" s="4" t="s">
        <v>6</v>
      </c>
      <c r="D203" s="63">
        <v>228</v>
      </c>
      <c r="E203" s="63">
        <v>380</v>
      </c>
      <c r="F203" s="48">
        <f t="shared" si="72"/>
        <v>608</v>
      </c>
      <c r="G203" s="38">
        <v>216</v>
      </c>
      <c r="H203" s="38">
        <v>318</v>
      </c>
      <c r="I203" s="38">
        <f t="shared" si="73"/>
        <v>534</v>
      </c>
    </row>
    <row r="204" spans="1:9" ht="12.75">
      <c r="A204" s="609"/>
      <c r="B204" s="612"/>
      <c r="C204" s="4" t="s">
        <v>7</v>
      </c>
      <c r="D204" s="63">
        <v>0</v>
      </c>
      <c r="E204" s="63">
        <v>0</v>
      </c>
      <c r="F204" s="48">
        <f t="shared" si="72"/>
        <v>0</v>
      </c>
      <c r="G204" s="38"/>
      <c r="H204" s="38"/>
      <c r="I204" s="38">
        <f t="shared" si="73"/>
        <v>0</v>
      </c>
    </row>
    <row r="205" spans="1:9" ht="12.75">
      <c r="A205" s="609"/>
      <c r="B205" s="613"/>
      <c r="C205" s="4" t="s">
        <v>8</v>
      </c>
      <c r="D205" s="63">
        <v>0</v>
      </c>
      <c r="E205" s="63">
        <v>0</v>
      </c>
      <c r="F205" s="48">
        <f t="shared" si="72"/>
        <v>0</v>
      </c>
      <c r="G205" s="38">
        <v>0</v>
      </c>
      <c r="H205" s="38">
        <v>0</v>
      </c>
      <c r="I205" s="38">
        <f t="shared" si="73"/>
        <v>0</v>
      </c>
    </row>
    <row r="206" spans="1:9" ht="12.75">
      <c r="A206" s="609"/>
      <c r="B206" s="611" t="s">
        <v>304</v>
      </c>
      <c r="C206" s="4" t="s">
        <v>6</v>
      </c>
      <c r="D206" s="63">
        <v>0</v>
      </c>
      <c r="E206" s="63">
        <v>0</v>
      </c>
      <c r="F206" s="41">
        <f t="shared" si="72"/>
        <v>0</v>
      </c>
      <c r="G206" s="63">
        <v>0</v>
      </c>
      <c r="H206" s="63">
        <v>0</v>
      </c>
      <c r="I206" s="38">
        <f t="shared" si="73"/>
        <v>0</v>
      </c>
    </row>
    <row r="207" spans="1:9" ht="12.75">
      <c r="A207" s="609"/>
      <c r="B207" s="612"/>
      <c r="C207" s="4" t="s">
        <v>7</v>
      </c>
      <c r="D207" s="38">
        <v>0</v>
      </c>
      <c r="E207" s="38">
        <v>0</v>
      </c>
      <c r="F207" s="48">
        <f t="shared" si="72"/>
        <v>0</v>
      </c>
      <c r="G207" s="38">
        <v>0</v>
      </c>
      <c r="H207" s="38">
        <v>0</v>
      </c>
      <c r="I207" s="38">
        <f t="shared" si="73"/>
        <v>0</v>
      </c>
    </row>
    <row r="208" spans="1:9" ht="12.75">
      <c r="A208" s="609"/>
      <c r="B208" s="613"/>
      <c r="C208" s="4" t="s">
        <v>8</v>
      </c>
      <c r="D208" s="38">
        <v>0</v>
      </c>
      <c r="E208" s="38">
        <v>0</v>
      </c>
      <c r="F208" s="48">
        <f t="shared" si="72"/>
        <v>0</v>
      </c>
      <c r="G208" s="38">
        <v>0</v>
      </c>
      <c r="H208" s="38">
        <v>0</v>
      </c>
      <c r="I208" s="38">
        <f t="shared" si="73"/>
        <v>0</v>
      </c>
    </row>
    <row r="209" spans="1:9" ht="12.75">
      <c r="A209" s="609"/>
      <c r="B209" s="611" t="s">
        <v>306</v>
      </c>
      <c r="C209" s="4" t="s">
        <v>6</v>
      </c>
      <c r="D209" s="38">
        <v>0</v>
      </c>
      <c r="E209" s="38">
        <v>0</v>
      </c>
      <c r="F209" s="48">
        <f t="shared" si="72"/>
        <v>0</v>
      </c>
      <c r="G209" s="38">
        <v>0</v>
      </c>
      <c r="H209" s="38">
        <v>0</v>
      </c>
      <c r="I209" s="38">
        <f t="shared" si="73"/>
        <v>0</v>
      </c>
    </row>
    <row r="210" spans="1:9" ht="12.75">
      <c r="A210" s="609"/>
      <c r="B210" s="612"/>
      <c r="C210" s="4" t="s">
        <v>7</v>
      </c>
      <c r="D210" s="38">
        <v>0</v>
      </c>
      <c r="E210" s="38">
        <v>0</v>
      </c>
      <c r="F210" s="48">
        <f t="shared" si="72"/>
        <v>0</v>
      </c>
      <c r="G210" s="38">
        <v>0</v>
      </c>
      <c r="H210" s="38">
        <v>0</v>
      </c>
      <c r="I210" s="38">
        <f t="shared" si="73"/>
        <v>0</v>
      </c>
    </row>
    <row r="211" spans="1:9" ht="12.75">
      <c r="A211" s="609"/>
      <c r="B211" s="613"/>
      <c r="C211" s="4" t="s">
        <v>8</v>
      </c>
      <c r="D211" s="38">
        <v>0</v>
      </c>
      <c r="E211" s="38">
        <v>0</v>
      </c>
      <c r="F211" s="48">
        <f t="shared" si="72"/>
        <v>0</v>
      </c>
      <c r="G211" s="38">
        <v>0</v>
      </c>
      <c r="H211" s="38">
        <v>0</v>
      </c>
      <c r="I211" s="38">
        <f t="shared" si="73"/>
        <v>0</v>
      </c>
    </row>
    <row r="212" spans="1:9" ht="12.75">
      <c r="A212" s="609"/>
      <c r="B212" s="615" t="s">
        <v>307</v>
      </c>
      <c r="C212" s="4" t="s">
        <v>6</v>
      </c>
      <c r="D212" s="38">
        <v>0</v>
      </c>
      <c r="E212" s="38">
        <v>0</v>
      </c>
      <c r="F212" s="48">
        <f t="shared" si="72"/>
        <v>0</v>
      </c>
      <c r="G212" s="38">
        <v>0</v>
      </c>
      <c r="H212" s="38">
        <v>0</v>
      </c>
      <c r="I212" s="38">
        <f t="shared" si="73"/>
        <v>0</v>
      </c>
    </row>
    <row r="213" spans="1:9" ht="12.75">
      <c r="A213" s="609"/>
      <c r="B213" s="616"/>
      <c r="C213" s="4" t="s">
        <v>7</v>
      </c>
      <c r="D213" s="38">
        <v>0</v>
      </c>
      <c r="E213" s="38">
        <v>0</v>
      </c>
      <c r="F213" s="48">
        <f t="shared" si="72"/>
        <v>0</v>
      </c>
      <c r="G213" s="38">
        <v>0</v>
      </c>
      <c r="H213" s="38">
        <v>0</v>
      </c>
      <c r="I213" s="38">
        <f t="shared" si="73"/>
        <v>0</v>
      </c>
    </row>
    <row r="214" spans="1:9" ht="12.75">
      <c r="A214" s="609"/>
      <c r="B214" s="617"/>
      <c r="C214" s="4" t="s">
        <v>8</v>
      </c>
      <c r="D214" s="38">
        <v>0</v>
      </c>
      <c r="E214" s="38">
        <v>0</v>
      </c>
      <c r="F214" s="48">
        <f t="shared" si="72"/>
        <v>0</v>
      </c>
      <c r="G214" s="38">
        <v>0</v>
      </c>
      <c r="H214" s="63">
        <v>0</v>
      </c>
      <c r="I214" s="38">
        <f t="shared" si="73"/>
        <v>0</v>
      </c>
    </row>
    <row r="215" spans="1:9" ht="12.75">
      <c r="A215" s="609"/>
      <c r="B215" s="615" t="s">
        <v>167</v>
      </c>
      <c r="C215" s="4" t="s">
        <v>6</v>
      </c>
      <c r="D215" s="38">
        <v>0</v>
      </c>
      <c r="E215" s="38">
        <v>0</v>
      </c>
      <c r="F215" s="48">
        <f t="shared" si="72"/>
        <v>0</v>
      </c>
      <c r="G215" s="38">
        <v>0</v>
      </c>
      <c r="H215" s="38">
        <v>0</v>
      </c>
      <c r="I215" s="38">
        <f t="shared" si="73"/>
        <v>0</v>
      </c>
    </row>
    <row r="216" spans="1:9" ht="12.75">
      <c r="A216" s="609"/>
      <c r="B216" s="616"/>
      <c r="C216" s="4" t="s">
        <v>7</v>
      </c>
      <c r="D216" s="38">
        <v>0</v>
      </c>
      <c r="E216" s="38">
        <v>0</v>
      </c>
      <c r="F216" s="48">
        <f t="shared" si="72"/>
        <v>0</v>
      </c>
      <c r="G216" s="38">
        <v>0</v>
      </c>
      <c r="H216" s="38">
        <v>0</v>
      </c>
      <c r="I216" s="38">
        <f t="shared" si="73"/>
        <v>0</v>
      </c>
    </row>
    <row r="217" spans="1:9" ht="12.75">
      <c r="A217" s="609"/>
      <c r="B217" s="617"/>
      <c r="C217" s="4" t="s">
        <v>8</v>
      </c>
      <c r="D217" s="38">
        <v>0</v>
      </c>
      <c r="E217" s="38">
        <v>0</v>
      </c>
      <c r="F217" s="48">
        <f t="shared" si="72"/>
        <v>0</v>
      </c>
      <c r="G217" s="38">
        <v>0</v>
      </c>
      <c r="H217" s="38">
        <v>0</v>
      </c>
      <c r="I217" s="38">
        <f t="shared" si="73"/>
        <v>0</v>
      </c>
    </row>
    <row r="218" spans="1:9" ht="12.75">
      <c r="A218" s="609"/>
      <c r="B218" s="611" t="s">
        <v>308</v>
      </c>
      <c r="C218" s="4" t="s">
        <v>6</v>
      </c>
      <c r="D218" s="38">
        <v>0</v>
      </c>
      <c r="E218" s="38">
        <v>0</v>
      </c>
      <c r="F218" s="48">
        <f t="shared" si="72"/>
        <v>0</v>
      </c>
      <c r="G218" s="38">
        <v>0</v>
      </c>
      <c r="H218" s="38">
        <v>0</v>
      </c>
      <c r="I218" s="38">
        <f t="shared" si="73"/>
        <v>0</v>
      </c>
    </row>
    <row r="219" spans="1:9" ht="12.75">
      <c r="A219" s="609"/>
      <c r="B219" s="612"/>
      <c r="C219" s="4" t="s">
        <v>7</v>
      </c>
      <c r="D219" s="38">
        <v>0</v>
      </c>
      <c r="E219" s="38">
        <v>0</v>
      </c>
      <c r="F219" s="48">
        <f t="shared" si="72"/>
        <v>0</v>
      </c>
      <c r="G219" s="38">
        <v>0</v>
      </c>
      <c r="H219" s="38">
        <v>0</v>
      </c>
      <c r="I219" s="38">
        <f t="shared" si="73"/>
        <v>0</v>
      </c>
    </row>
    <row r="220" spans="1:9" ht="12.75">
      <c r="A220" s="610"/>
      <c r="B220" s="613"/>
      <c r="C220" s="4" t="s">
        <v>8</v>
      </c>
      <c r="D220" s="38">
        <v>0</v>
      </c>
      <c r="E220" s="38">
        <v>0</v>
      </c>
      <c r="F220" s="48">
        <f t="shared" si="72"/>
        <v>0</v>
      </c>
      <c r="G220" s="38">
        <v>0</v>
      </c>
      <c r="H220" s="38">
        <v>0</v>
      </c>
      <c r="I220" s="38">
        <f t="shared" si="73"/>
        <v>0</v>
      </c>
    </row>
    <row r="221" spans="1:9" s="373" customFormat="1" ht="12.75">
      <c r="A221" s="605" t="s">
        <v>284</v>
      </c>
      <c r="B221" s="606"/>
      <c r="C221" s="607"/>
      <c r="D221" s="351">
        <f aca="true" t="shared" si="74" ref="D221:I221">SUM(D200:D220)</f>
        <v>228</v>
      </c>
      <c r="E221" s="351">
        <f t="shared" si="74"/>
        <v>380</v>
      </c>
      <c r="F221" s="351">
        <f t="shared" si="74"/>
        <v>608</v>
      </c>
      <c r="G221" s="351">
        <f t="shared" si="74"/>
        <v>216</v>
      </c>
      <c r="H221" s="351">
        <f t="shared" si="74"/>
        <v>318</v>
      </c>
      <c r="I221" s="351">
        <f t="shared" si="74"/>
        <v>534</v>
      </c>
    </row>
    <row r="222" spans="1:9" ht="12.75">
      <c r="A222" s="608" t="s">
        <v>17</v>
      </c>
      <c r="B222" s="611" t="s">
        <v>169</v>
      </c>
      <c r="C222" s="4" t="s">
        <v>6</v>
      </c>
      <c r="D222" s="71">
        <v>0</v>
      </c>
      <c r="E222" s="38">
        <v>0</v>
      </c>
      <c r="F222" s="38">
        <f aca="true" t="shared" si="75" ref="F222:F233">D222+E222</f>
        <v>0</v>
      </c>
      <c r="G222" s="124">
        <v>0</v>
      </c>
      <c r="H222" s="41">
        <v>0</v>
      </c>
      <c r="I222" s="38">
        <f aca="true" t="shared" si="76" ref="I222:I233">G222+H222</f>
        <v>0</v>
      </c>
    </row>
    <row r="223" spans="1:9" ht="12.75">
      <c r="A223" s="609"/>
      <c r="B223" s="612"/>
      <c r="C223" s="4" t="s">
        <v>7</v>
      </c>
      <c r="D223" s="41">
        <v>0</v>
      </c>
      <c r="E223" s="41">
        <v>0</v>
      </c>
      <c r="F223" s="38">
        <f t="shared" si="75"/>
        <v>0</v>
      </c>
      <c r="G223" s="41">
        <v>0</v>
      </c>
      <c r="H223" s="41">
        <v>0</v>
      </c>
      <c r="I223" s="38">
        <f t="shared" si="76"/>
        <v>0</v>
      </c>
    </row>
    <row r="224" spans="1:9" ht="12.75">
      <c r="A224" s="609"/>
      <c r="B224" s="613"/>
      <c r="C224" s="4" t="s">
        <v>8</v>
      </c>
      <c r="D224" s="41">
        <v>0</v>
      </c>
      <c r="E224" s="41">
        <v>0</v>
      </c>
      <c r="F224" s="38">
        <f t="shared" si="75"/>
        <v>0</v>
      </c>
      <c r="G224" s="41">
        <v>0</v>
      </c>
      <c r="H224" s="41">
        <v>0</v>
      </c>
      <c r="I224" s="38">
        <f t="shared" si="76"/>
        <v>0</v>
      </c>
    </row>
    <row r="225" spans="1:9" ht="12.75">
      <c r="A225" s="609"/>
      <c r="B225" s="611" t="s">
        <v>170</v>
      </c>
      <c r="C225" s="4" t="s">
        <v>6</v>
      </c>
      <c r="D225" s="41">
        <v>0</v>
      </c>
      <c r="E225" s="41">
        <v>0</v>
      </c>
      <c r="F225" s="38">
        <f t="shared" si="75"/>
        <v>0</v>
      </c>
      <c r="G225" s="41">
        <v>0</v>
      </c>
      <c r="H225" s="41">
        <v>0</v>
      </c>
      <c r="I225" s="38">
        <f t="shared" si="76"/>
        <v>0</v>
      </c>
    </row>
    <row r="226" spans="1:9" ht="12.75">
      <c r="A226" s="609"/>
      <c r="B226" s="612"/>
      <c r="C226" s="4" t="s">
        <v>7</v>
      </c>
      <c r="D226" s="41">
        <v>0</v>
      </c>
      <c r="E226" s="41">
        <v>0</v>
      </c>
      <c r="F226" s="38">
        <f t="shared" si="75"/>
        <v>0</v>
      </c>
      <c r="G226" s="41">
        <v>0</v>
      </c>
      <c r="H226" s="41">
        <v>0</v>
      </c>
      <c r="I226" s="38">
        <f t="shared" si="76"/>
        <v>0</v>
      </c>
    </row>
    <row r="227" spans="1:9" ht="12.75">
      <c r="A227" s="609"/>
      <c r="B227" s="613"/>
      <c r="C227" s="4" t="s">
        <v>8</v>
      </c>
      <c r="D227" s="41">
        <v>0</v>
      </c>
      <c r="E227" s="41">
        <v>0</v>
      </c>
      <c r="F227" s="38">
        <f t="shared" si="75"/>
        <v>0</v>
      </c>
      <c r="G227" s="41">
        <v>0</v>
      </c>
      <c r="H227" s="41">
        <v>0</v>
      </c>
      <c r="I227" s="38">
        <f t="shared" si="76"/>
        <v>0</v>
      </c>
    </row>
    <row r="228" spans="1:9" ht="12.75">
      <c r="A228" s="609"/>
      <c r="B228" s="32"/>
      <c r="C228" s="4" t="s">
        <v>6</v>
      </c>
      <c r="D228" s="38">
        <v>0</v>
      </c>
      <c r="E228" s="38">
        <v>0</v>
      </c>
      <c r="F228" s="38">
        <f t="shared" si="75"/>
        <v>0</v>
      </c>
      <c r="G228" s="38">
        <v>0</v>
      </c>
      <c r="H228" s="38">
        <v>0</v>
      </c>
      <c r="I228" s="38">
        <f t="shared" si="76"/>
        <v>0</v>
      </c>
    </row>
    <row r="229" spans="1:9" ht="12.75">
      <c r="A229" s="609"/>
      <c r="B229" s="32" t="s">
        <v>310</v>
      </c>
      <c r="C229" s="4" t="s">
        <v>7</v>
      </c>
      <c r="D229" s="38">
        <v>0</v>
      </c>
      <c r="E229" s="38">
        <v>0</v>
      </c>
      <c r="F229" s="38">
        <f t="shared" si="75"/>
        <v>0</v>
      </c>
      <c r="G229" s="38">
        <v>0</v>
      </c>
      <c r="H229" s="38">
        <v>0</v>
      </c>
      <c r="I229" s="38">
        <f t="shared" si="76"/>
        <v>0</v>
      </c>
    </row>
    <row r="230" spans="1:9" ht="12.75">
      <c r="A230" s="609"/>
      <c r="B230" s="32"/>
      <c r="C230" s="4" t="s">
        <v>8</v>
      </c>
      <c r="D230" s="38">
        <v>0</v>
      </c>
      <c r="E230" s="38">
        <v>0</v>
      </c>
      <c r="F230" s="38">
        <f t="shared" si="75"/>
        <v>0</v>
      </c>
      <c r="G230" s="38">
        <v>0</v>
      </c>
      <c r="H230" s="38">
        <v>0</v>
      </c>
      <c r="I230" s="38">
        <f t="shared" si="76"/>
        <v>0</v>
      </c>
    </row>
    <row r="231" spans="1:9" ht="12.75">
      <c r="A231" s="609"/>
      <c r="B231" s="611" t="s">
        <v>309</v>
      </c>
      <c r="C231" s="4" t="s">
        <v>6</v>
      </c>
      <c r="D231" s="41">
        <v>0</v>
      </c>
      <c r="E231" s="41">
        <v>0</v>
      </c>
      <c r="F231" s="38">
        <f t="shared" si="75"/>
        <v>0</v>
      </c>
      <c r="G231" s="41">
        <v>0</v>
      </c>
      <c r="H231" s="41">
        <v>0</v>
      </c>
      <c r="I231" s="38">
        <f t="shared" si="76"/>
        <v>0</v>
      </c>
    </row>
    <row r="232" spans="1:9" ht="12.75">
      <c r="A232" s="609"/>
      <c r="B232" s="612"/>
      <c r="C232" s="4" t="s">
        <v>7</v>
      </c>
      <c r="D232" s="41">
        <v>0</v>
      </c>
      <c r="E232" s="41">
        <v>0</v>
      </c>
      <c r="F232" s="38">
        <f t="shared" si="75"/>
        <v>0</v>
      </c>
      <c r="G232" s="41">
        <v>0</v>
      </c>
      <c r="H232" s="41">
        <v>0</v>
      </c>
      <c r="I232" s="38">
        <f t="shared" si="76"/>
        <v>0</v>
      </c>
    </row>
    <row r="233" spans="1:9" ht="12.75">
      <c r="A233" s="609"/>
      <c r="B233" s="613"/>
      <c r="C233" s="4" t="s">
        <v>8</v>
      </c>
      <c r="D233" s="41">
        <v>0</v>
      </c>
      <c r="E233" s="41">
        <v>0</v>
      </c>
      <c r="F233" s="38">
        <f t="shared" si="75"/>
        <v>0</v>
      </c>
      <c r="G233" s="41">
        <v>0</v>
      </c>
      <c r="H233" s="41">
        <v>0</v>
      </c>
      <c r="I233" s="38">
        <f t="shared" si="76"/>
        <v>0</v>
      </c>
    </row>
    <row r="234" spans="1:9" s="373" customFormat="1" ht="12.75">
      <c r="A234" s="605" t="s">
        <v>284</v>
      </c>
      <c r="B234" s="606"/>
      <c r="C234" s="607"/>
      <c r="D234" s="351">
        <f aca="true" t="shared" si="77" ref="D234:I234">SUM(D222:D233)</f>
        <v>0</v>
      </c>
      <c r="E234" s="351">
        <f t="shared" si="77"/>
        <v>0</v>
      </c>
      <c r="F234" s="351">
        <f t="shared" si="77"/>
        <v>0</v>
      </c>
      <c r="G234" s="351">
        <f t="shared" si="77"/>
        <v>0</v>
      </c>
      <c r="H234" s="351">
        <f t="shared" si="77"/>
        <v>0</v>
      </c>
      <c r="I234" s="351">
        <f t="shared" si="77"/>
        <v>0</v>
      </c>
    </row>
    <row r="235" spans="1:9" ht="12.75">
      <c r="A235" s="608" t="s">
        <v>18</v>
      </c>
      <c r="B235" s="625" t="s">
        <v>304</v>
      </c>
      <c r="C235" s="4" t="s">
        <v>6</v>
      </c>
      <c r="D235" s="38">
        <v>0</v>
      </c>
      <c r="E235" s="38">
        <v>0</v>
      </c>
      <c r="F235" s="38">
        <f aca="true" t="shared" si="78" ref="F235:F243">D235+E235</f>
        <v>0</v>
      </c>
      <c r="G235" s="38">
        <v>0</v>
      </c>
      <c r="H235" s="38">
        <v>0</v>
      </c>
      <c r="I235" s="38">
        <f aca="true" t="shared" si="79" ref="I235:I243">G235+H235</f>
        <v>0</v>
      </c>
    </row>
    <row r="236" spans="1:9" ht="12.75">
      <c r="A236" s="609"/>
      <c r="B236" s="627"/>
      <c r="C236" s="4" t="s">
        <v>7</v>
      </c>
      <c r="D236" s="38">
        <v>0</v>
      </c>
      <c r="E236" s="38">
        <v>0</v>
      </c>
      <c r="F236" s="38">
        <f t="shared" si="78"/>
        <v>0</v>
      </c>
      <c r="G236" s="38">
        <v>0</v>
      </c>
      <c r="H236" s="38">
        <v>0</v>
      </c>
      <c r="I236" s="38">
        <f t="shared" si="79"/>
        <v>0</v>
      </c>
    </row>
    <row r="237" spans="1:9" ht="12.75">
      <c r="A237" s="609"/>
      <c r="B237" s="629"/>
      <c r="C237" s="4" t="s">
        <v>8</v>
      </c>
      <c r="D237" s="38">
        <v>0</v>
      </c>
      <c r="E237" s="38">
        <v>0</v>
      </c>
      <c r="F237" s="38">
        <f t="shared" si="78"/>
        <v>0</v>
      </c>
      <c r="G237" s="38">
        <v>0</v>
      </c>
      <c r="H237" s="38">
        <v>0</v>
      </c>
      <c r="I237" s="38">
        <f t="shared" si="79"/>
        <v>0</v>
      </c>
    </row>
    <row r="238" spans="1:9" ht="12.75">
      <c r="A238" s="609"/>
      <c r="B238" s="611" t="s">
        <v>310</v>
      </c>
      <c r="C238" s="4" t="s">
        <v>6</v>
      </c>
      <c r="D238" s="38">
        <v>0</v>
      </c>
      <c r="E238" s="38">
        <v>0</v>
      </c>
      <c r="F238" s="38">
        <f t="shared" si="78"/>
        <v>0</v>
      </c>
      <c r="G238" s="38">
        <v>0</v>
      </c>
      <c r="H238" s="38">
        <v>0</v>
      </c>
      <c r="I238" s="38">
        <f t="shared" si="79"/>
        <v>0</v>
      </c>
    </row>
    <row r="239" spans="1:9" ht="12.75">
      <c r="A239" s="609"/>
      <c r="B239" s="612"/>
      <c r="C239" s="4" t="s">
        <v>7</v>
      </c>
      <c r="D239" s="38">
        <v>0</v>
      </c>
      <c r="E239" s="38">
        <v>0</v>
      </c>
      <c r="F239" s="38">
        <f t="shared" si="78"/>
        <v>0</v>
      </c>
      <c r="G239" s="38">
        <v>0</v>
      </c>
      <c r="H239" s="38">
        <v>0</v>
      </c>
      <c r="I239" s="38">
        <f t="shared" si="79"/>
        <v>0</v>
      </c>
    </row>
    <row r="240" spans="1:9" ht="12.75">
      <c r="A240" s="609"/>
      <c r="B240" s="613"/>
      <c r="C240" s="4" t="s">
        <v>8</v>
      </c>
      <c r="D240" s="38">
        <v>0</v>
      </c>
      <c r="E240" s="38">
        <v>0</v>
      </c>
      <c r="F240" s="38">
        <f t="shared" si="78"/>
        <v>0</v>
      </c>
      <c r="G240" s="38">
        <v>0</v>
      </c>
      <c r="H240" s="38">
        <v>0</v>
      </c>
      <c r="I240" s="38">
        <f t="shared" si="79"/>
        <v>0</v>
      </c>
    </row>
    <row r="241" spans="1:9" ht="12.75">
      <c r="A241" s="609"/>
      <c r="B241" s="58"/>
      <c r="C241" s="1" t="s">
        <v>6</v>
      </c>
      <c r="D241" s="38">
        <v>0</v>
      </c>
      <c r="E241" s="38">
        <v>0</v>
      </c>
      <c r="F241" s="38">
        <f t="shared" si="78"/>
        <v>0</v>
      </c>
      <c r="G241" s="38">
        <v>0</v>
      </c>
      <c r="H241" s="38">
        <v>0</v>
      </c>
      <c r="I241" s="38">
        <f t="shared" si="79"/>
        <v>0</v>
      </c>
    </row>
    <row r="242" spans="1:9" ht="12.75">
      <c r="A242" s="609"/>
      <c r="B242" s="32" t="s">
        <v>308</v>
      </c>
      <c r="C242" s="1" t="s">
        <v>7</v>
      </c>
      <c r="D242" s="38">
        <v>0</v>
      </c>
      <c r="E242" s="38">
        <v>0</v>
      </c>
      <c r="F242" s="38">
        <f t="shared" si="78"/>
        <v>0</v>
      </c>
      <c r="G242" s="38">
        <v>0</v>
      </c>
      <c r="H242" s="38">
        <v>0</v>
      </c>
      <c r="I242" s="38">
        <f t="shared" si="79"/>
        <v>0</v>
      </c>
    </row>
    <row r="243" spans="1:9" ht="12.75">
      <c r="A243" s="610"/>
      <c r="B243" s="33"/>
      <c r="C243" s="1" t="s">
        <v>8</v>
      </c>
      <c r="D243" s="38">
        <v>0</v>
      </c>
      <c r="E243" s="38">
        <v>0</v>
      </c>
      <c r="F243" s="38">
        <f t="shared" si="78"/>
        <v>0</v>
      </c>
      <c r="G243" s="38">
        <v>0</v>
      </c>
      <c r="H243" s="38">
        <v>0</v>
      </c>
      <c r="I243" s="38">
        <f t="shared" si="79"/>
        <v>0</v>
      </c>
    </row>
    <row r="244" spans="1:9" s="373" customFormat="1" ht="12.75">
      <c r="A244" s="652" t="s">
        <v>284</v>
      </c>
      <c r="B244" s="653"/>
      <c r="C244" s="607"/>
      <c r="D244" s="351">
        <f aca="true" t="shared" si="80" ref="D244:I244">SUM(D235:D243)</f>
        <v>0</v>
      </c>
      <c r="E244" s="351">
        <f t="shared" si="80"/>
        <v>0</v>
      </c>
      <c r="F244" s="351">
        <f t="shared" si="80"/>
        <v>0</v>
      </c>
      <c r="G244" s="351">
        <f t="shared" si="80"/>
        <v>0</v>
      </c>
      <c r="H244" s="351">
        <f t="shared" si="80"/>
        <v>0</v>
      </c>
      <c r="I244" s="351">
        <f t="shared" si="80"/>
        <v>0</v>
      </c>
    </row>
    <row r="245" spans="1:9" ht="12.75">
      <c r="A245" s="614" t="s">
        <v>19</v>
      </c>
      <c r="B245" s="614"/>
      <c r="C245" s="5" t="s">
        <v>6</v>
      </c>
      <c r="D245" s="112">
        <f aca="true" t="shared" si="81" ref="D245:I247">D193+D196+D200+D203+D206+D209+D212+D215+D218+D222+D225+D228+D231+D235+D238+D241</f>
        <v>828</v>
      </c>
      <c r="E245" s="112">
        <f t="shared" si="81"/>
        <v>676</v>
      </c>
      <c r="F245" s="112">
        <f t="shared" si="81"/>
        <v>1504</v>
      </c>
      <c r="G245" s="112">
        <f t="shared" si="81"/>
        <v>723</v>
      </c>
      <c r="H245" s="112">
        <f t="shared" si="81"/>
        <v>581.144</v>
      </c>
      <c r="I245" s="112">
        <f t="shared" si="81"/>
        <v>1304.144</v>
      </c>
    </row>
    <row r="246" spans="1:9" ht="12.75">
      <c r="A246" s="614"/>
      <c r="B246" s="614"/>
      <c r="C246" s="5" t="s">
        <v>7</v>
      </c>
      <c r="D246" s="112">
        <f t="shared" si="81"/>
        <v>0</v>
      </c>
      <c r="E246" s="112">
        <f t="shared" si="81"/>
        <v>0</v>
      </c>
      <c r="F246" s="112">
        <f t="shared" si="81"/>
        <v>0</v>
      </c>
      <c r="G246" s="112">
        <f t="shared" si="81"/>
        <v>0</v>
      </c>
      <c r="H246" s="112">
        <f t="shared" si="81"/>
        <v>0</v>
      </c>
      <c r="I246" s="112">
        <f t="shared" si="81"/>
        <v>0</v>
      </c>
    </row>
    <row r="247" spans="1:9" ht="12.75">
      <c r="A247" s="614"/>
      <c r="B247" s="614"/>
      <c r="C247" s="5" t="s">
        <v>8</v>
      </c>
      <c r="D247" s="112">
        <f t="shared" si="81"/>
        <v>0</v>
      </c>
      <c r="E247" s="112">
        <f t="shared" si="81"/>
        <v>0</v>
      </c>
      <c r="F247" s="112">
        <f t="shared" si="81"/>
        <v>0</v>
      </c>
      <c r="G247" s="112">
        <f t="shared" si="81"/>
        <v>0</v>
      </c>
      <c r="H247" s="112">
        <f t="shared" si="81"/>
        <v>0</v>
      </c>
      <c r="I247" s="112">
        <f t="shared" si="81"/>
        <v>0</v>
      </c>
    </row>
    <row r="248" spans="1:9" s="373" customFormat="1" ht="12.75">
      <c r="A248" s="583" t="s">
        <v>9</v>
      </c>
      <c r="B248" s="584"/>
      <c r="C248" s="584"/>
      <c r="D248" s="344">
        <f aca="true" t="shared" si="82" ref="D248:I248">SUM(D245:D247)</f>
        <v>828</v>
      </c>
      <c r="E248" s="344">
        <f t="shared" si="82"/>
        <v>676</v>
      </c>
      <c r="F248" s="344">
        <f t="shared" si="82"/>
        <v>1504</v>
      </c>
      <c r="G248" s="344">
        <f t="shared" si="82"/>
        <v>723</v>
      </c>
      <c r="H248" s="344">
        <f t="shared" si="82"/>
        <v>581.144</v>
      </c>
      <c r="I248" s="344">
        <f t="shared" si="82"/>
        <v>1304.144</v>
      </c>
    </row>
  </sheetData>
  <sheetProtection/>
  <mergeCells count="128">
    <mergeCell ref="A248:C248"/>
    <mergeCell ref="A234:C234"/>
    <mergeCell ref="A235:A243"/>
    <mergeCell ref="B235:B237"/>
    <mergeCell ref="B238:B240"/>
    <mergeCell ref="A244:C244"/>
    <mergeCell ref="A245:B247"/>
    <mergeCell ref="B215:B217"/>
    <mergeCell ref="B218:B220"/>
    <mergeCell ref="A221:C221"/>
    <mergeCell ref="A222:A233"/>
    <mergeCell ref="B222:B224"/>
    <mergeCell ref="B225:B227"/>
    <mergeCell ref="B231:B233"/>
    <mergeCell ref="A193:A198"/>
    <mergeCell ref="B193:B195"/>
    <mergeCell ref="B196:B198"/>
    <mergeCell ref="A199:C199"/>
    <mergeCell ref="A200:A220"/>
    <mergeCell ref="B200:B202"/>
    <mergeCell ref="B203:B205"/>
    <mergeCell ref="B206:B208"/>
    <mergeCell ref="B209:B211"/>
    <mergeCell ref="B212:B214"/>
    <mergeCell ref="A186:C186"/>
    <mergeCell ref="A187:C187"/>
    <mergeCell ref="A188:B188"/>
    <mergeCell ref="A189:I189"/>
    <mergeCell ref="A191:A192"/>
    <mergeCell ref="B191:B192"/>
    <mergeCell ref="C191:C192"/>
    <mergeCell ref="D191:F191"/>
    <mergeCell ref="G191:I191"/>
    <mergeCell ref="A172:C172"/>
    <mergeCell ref="A173:A181"/>
    <mergeCell ref="B173:B175"/>
    <mergeCell ref="B176:B178"/>
    <mergeCell ref="A182:C182"/>
    <mergeCell ref="A183:B185"/>
    <mergeCell ref="B153:B155"/>
    <mergeCell ref="B156:B158"/>
    <mergeCell ref="A159:C159"/>
    <mergeCell ref="A160:A171"/>
    <mergeCell ref="B160:B162"/>
    <mergeCell ref="B163:B165"/>
    <mergeCell ref="B169:B171"/>
    <mergeCell ref="A131:A136"/>
    <mergeCell ref="B131:B133"/>
    <mergeCell ref="B134:B136"/>
    <mergeCell ref="A137:C137"/>
    <mergeCell ref="A138:A158"/>
    <mergeCell ref="B138:B140"/>
    <mergeCell ref="B141:B143"/>
    <mergeCell ref="B144:B146"/>
    <mergeCell ref="B147:B149"/>
    <mergeCell ref="B150:B152"/>
    <mergeCell ref="A125:C125"/>
    <mergeCell ref="A126:B126"/>
    <mergeCell ref="A127:I127"/>
    <mergeCell ref="A129:A130"/>
    <mergeCell ref="B129:B130"/>
    <mergeCell ref="C129:C130"/>
    <mergeCell ref="D129:F129"/>
    <mergeCell ref="G129:I129"/>
    <mergeCell ref="A36:A47"/>
    <mergeCell ref="A3:I3"/>
    <mergeCell ref="A1:C1"/>
    <mergeCell ref="A2:B2"/>
    <mergeCell ref="B14:B16"/>
    <mergeCell ref="A14:A34"/>
    <mergeCell ref="G5:I5"/>
    <mergeCell ref="A13:C13"/>
    <mergeCell ref="A7:A12"/>
    <mergeCell ref="B7:B9"/>
    <mergeCell ref="B32:B34"/>
    <mergeCell ref="A35:C35"/>
    <mergeCell ref="B10:B12"/>
    <mergeCell ref="B17:B19"/>
    <mergeCell ref="B20:B22"/>
    <mergeCell ref="B23:B25"/>
    <mergeCell ref="B26:B28"/>
    <mergeCell ref="B29:B31"/>
    <mergeCell ref="D5:F5"/>
    <mergeCell ref="A5:A6"/>
    <mergeCell ref="B5:B6"/>
    <mergeCell ref="C5:C6"/>
    <mergeCell ref="A62:C62"/>
    <mergeCell ref="B36:B38"/>
    <mergeCell ref="B39:B41"/>
    <mergeCell ref="B45:B47"/>
    <mergeCell ref="B49:B51"/>
    <mergeCell ref="B52:B54"/>
    <mergeCell ref="A59:B61"/>
    <mergeCell ref="A48:C48"/>
    <mergeCell ref="A49:A57"/>
    <mergeCell ref="A68:I68"/>
    <mergeCell ref="A69:I69"/>
    <mergeCell ref="A65:C65"/>
    <mergeCell ref="A66:B66"/>
    <mergeCell ref="A58:C58"/>
    <mergeCell ref="A72:B73"/>
    <mergeCell ref="C72:C73"/>
    <mergeCell ref="D72:F72"/>
    <mergeCell ref="G72:I72"/>
    <mergeCell ref="A74:B76"/>
    <mergeCell ref="A77:C77"/>
    <mergeCell ref="A78:B80"/>
    <mergeCell ref="A81:C81"/>
    <mergeCell ref="A82:B84"/>
    <mergeCell ref="A85:C85"/>
    <mergeCell ref="A86:B88"/>
    <mergeCell ref="A89:C89"/>
    <mergeCell ref="A90:B92"/>
    <mergeCell ref="A93:C93"/>
    <mergeCell ref="A94:B96"/>
    <mergeCell ref="A97:C97"/>
    <mergeCell ref="A98:B100"/>
    <mergeCell ref="A101:C101"/>
    <mergeCell ref="A114:B116"/>
    <mergeCell ref="A117:C117"/>
    <mergeCell ref="A118:B120"/>
    <mergeCell ref="A121:C121"/>
    <mergeCell ref="A102:B104"/>
    <mergeCell ref="A105:C105"/>
    <mergeCell ref="A106:B108"/>
    <mergeCell ref="A109:C109"/>
    <mergeCell ref="A110:B112"/>
    <mergeCell ref="A113:C113"/>
  </mergeCells>
  <printOptions horizontalCentered="1"/>
  <pageMargins left="0.9448818897637796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4"/>
  <sheetViews>
    <sheetView zoomScalePageLayoutView="0" workbookViewId="0" topLeftCell="A273">
      <selection activeCell="M79" sqref="M79"/>
    </sheetView>
  </sheetViews>
  <sheetFormatPr defaultColWidth="9.140625" defaultRowHeight="12.75"/>
  <cols>
    <col min="1" max="1" width="7.57421875" style="93" customWidth="1"/>
    <col min="2" max="2" width="9.57421875" style="93" customWidth="1"/>
    <col min="3" max="3" width="8.7109375" style="119" customWidth="1"/>
    <col min="4" max="9" width="11.00390625" style="0" customWidth="1"/>
  </cols>
  <sheetData>
    <row r="1" spans="1:9" ht="12.75">
      <c r="A1" s="559" t="s">
        <v>22</v>
      </c>
      <c r="B1" s="559"/>
      <c r="C1" s="559"/>
      <c r="D1" s="559"/>
      <c r="G1" s="687" t="s">
        <v>393</v>
      </c>
      <c r="H1" s="687"/>
      <c r="I1" s="687"/>
    </row>
    <row r="2" spans="1:9" ht="12.75">
      <c r="A2" s="670" t="s">
        <v>110</v>
      </c>
      <c r="B2" s="670"/>
      <c r="C2" s="670"/>
      <c r="D2" s="670"/>
      <c r="E2" s="24"/>
      <c r="F2" s="24"/>
      <c r="G2" s="685" t="s">
        <v>394</v>
      </c>
      <c r="H2" s="685"/>
      <c r="I2" s="685"/>
    </row>
    <row r="3" spans="2:9" ht="12.75">
      <c r="B3" s="158"/>
      <c r="C3" s="158"/>
      <c r="D3" s="158"/>
      <c r="E3" s="669" t="s">
        <v>237</v>
      </c>
      <c r="F3" s="669"/>
      <c r="G3" s="685" t="s">
        <v>395</v>
      </c>
      <c r="H3" s="685"/>
      <c r="I3" s="685"/>
    </row>
    <row r="4" spans="1:9" ht="12.75">
      <c r="A4" s="669" t="s">
        <v>522</v>
      </c>
      <c r="B4" s="669"/>
      <c r="C4" s="669"/>
      <c r="D4" s="669"/>
      <c r="E4" s="669"/>
      <c r="F4" s="669"/>
      <c r="G4" s="669"/>
      <c r="H4" s="669"/>
      <c r="I4" s="669"/>
    </row>
    <row r="5" spans="1:9" ht="12.75">
      <c r="A5" s="34"/>
      <c r="B5" s="34"/>
      <c r="C5" s="116"/>
      <c r="D5" s="34"/>
      <c r="E5" s="34"/>
      <c r="F5" s="34"/>
      <c r="G5" s="34"/>
      <c r="H5" s="587" t="s">
        <v>245</v>
      </c>
      <c r="I5" s="587"/>
    </row>
    <row r="6" spans="1:9" s="373" customFormat="1" ht="12.75">
      <c r="A6" s="561" t="s">
        <v>293</v>
      </c>
      <c r="B6" s="561" t="s">
        <v>238</v>
      </c>
      <c r="C6" s="374" t="s">
        <v>160</v>
      </c>
      <c r="D6" s="583" t="s">
        <v>244</v>
      </c>
      <c r="E6" s="584"/>
      <c r="F6" s="585"/>
      <c r="G6" s="583" t="s">
        <v>243</v>
      </c>
      <c r="H6" s="584"/>
      <c r="I6" s="585"/>
    </row>
    <row r="7" spans="1:10" s="373" customFormat="1" ht="12.75">
      <c r="A7" s="563"/>
      <c r="B7" s="563"/>
      <c r="C7" s="375" t="s">
        <v>362</v>
      </c>
      <c r="D7" s="376" t="s">
        <v>2</v>
      </c>
      <c r="E7" s="376" t="s">
        <v>3</v>
      </c>
      <c r="F7" s="376" t="s">
        <v>4</v>
      </c>
      <c r="G7" s="376" t="s">
        <v>2</v>
      </c>
      <c r="H7" s="376" t="s">
        <v>3</v>
      </c>
      <c r="I7" s="376" t="s">
        <v>4</v>
      </c>
      <c r="J7" s="377"/>
    </row>
    <row r="8" spans="1:10" ht="12.75">
      <c r="A8" s="608" t="s">
        <v>11</v>
      </c>
      <c r="B8" s="424" t="s">
        <v>545</v>
      </c>
      <c r="C8" s="425" t="s">
        <v>319</v>
      </c>
      <c r="D8" s="426">
        <v>1547</v>
      </c>
      <c r="E8" s="426">
        <v>1094</v>
      </c>
      <c r="F8" s="48">
        <f>D8+E8</f>
        <v>2641</v>
      </c>
      <c r="G8" s="38">
        <f>D8*84.57/100</f>
        <v>1308.2979</v>
      </c>
      <c r="H8" s="38">
        <f>E8*88.93/100</f>
        <v>972.8942000000002</v>
      </c>
      <c r="I8" s="38">
        <f>G8+H8</f>
        <v>2281.1921</v>
      </c>
      <c r="J8" s="36"/>
    </row>
    <row r="9" spans="1:10" ht="12.75">
      <c r="A9" s="609"/>
      <c r="B9" s="424">
        <v>51</v>
      </c>
      <c r="C9" s="425" t="s">
        <v>319</v>
      </c>
      <c r="D9" s="426">
        <v>1428</v>
      </c>
      <c r="E9" s="426">
        <v>890</v>
      </c>
      <c r="F9" s="48">
        <f aca="true" t="shared" si="0" ref="F9:F24">D9+E9</f>
        <v>2318</v>
      </c>
      <c r="G9" s="38">
        <f aca="true" t="shared" si="1" ref="G9:G24">D9*84.57/100</f>
        <v>1207.6596</v>
      </c>
      <c r="H9" s="38">
        <f aca="true" t="shared" si="2" ref="H9:H24">E9*88.93/100</f>
        <v>791.4770000000001</v>
      </c>
      <c r="I9" s="38">
        <f aca="true" t="shared" si="3" ref="I9:I24">G9+H9</f>
        <v>1999.1366</v>
      </c>
      <c r="J9" s="36"/>
    </row>
    <row r="10" spans="1:10" ht="12.75">
      <c r="A10" s="609"/>
      <c r="B10" s="424">
        <v>55</v>
      </c>
      <c r="C10" s="425" t="s">
        <v>319</v>
      </c>
      <c r="D10" s="426">
        <v>1050</v>
      </c>
      <c r="E10" s="426">
        <v>142</v>
      </c>
      <c r="F10" s="48">
        <f t="shared" si="0"/>
        <v>1192</v>
      </c>
      <c r="G10" s="38">
        <f t="shared" si="1"/>
        <v>887.985</v>
      </c>
      <c r="H10" s="38">
        <f t="shared" si="2"/>
        <v>126.2806</v>
      </c>
      <c r="I10" s="38">
        <f t="shared" si="3"/>
        <v>1014.2656000000001</v>
      </c>
      <c r="J10" s="36"/>
    </row>
    <row r="11" spans="1:10" ht="12.75">
      <c r="A11" s="609"/>
      <c r="B11" s="424">
        <v>61</v>
      </c>
      <c r="C11" s="425" t="s">
        <v>319</v>
      </c>
      <c r="D11" s="426">
        <v>1617</v>
      </c>
      <c r="E11" s="426">
        <v>195</v>
      </c>
      <c r="F11" s="48">
        <f t="shared" si="0"/>
        <v>1812</v>
      </c>
      <c r="G11" s="38">
        <f t="shared" si="1"/>
        <v>1367.4969</v>
      </c>
      <c r="H11" s="38">
        <f t="shared" si="2"/>
        <v>173.41350000000003</v>
      </c>
      <c r="I11" s="38">
        <f t="shared" si="3"/>
        <v>1540.9104000000002</v>
      </c>
      <c r="J11" s="36"/>
    </row>
    <row r="12" spans="1:10" ht="12.75">
      <c r="A12" s="609"/>
      <c r="B12" s="424">
        <v>62</v>
      </c>
      <c r="C12" s="425" t="s">
        <v>319</v>
      </c>
      <c r="D12" s="426">
        <v>1561</v>
      </c>
      <c r="E12" s="426">
        <v>489</v>
      </c>
      <c r="F12" s="48">
        <f t="shared" si="0"/>
        <v>2050</v>
      </c>
      <c r="G12" s="38">
        <f t="shared" si="1"/>
        <v>1320.1377</v>
      </c>
      <c r="H12" s="38">
        <f t="shared" si="2"/>
        <v>434.8677</v>
      </c>
      <c r="I12" s="38">
        <f t="shared" si="3"/>
        <v>1755.0054</v>
      </c>
      <c r="J12" s="36"/>
    </row>
    <row r="13" spans="1:10" ht="11.25" customHeight="1">
      <c r="A13" s="609"/>
      <c r="B13" s="424" t="s">
        <v>546</v>
      </c>
      <c r="C13" s="425" t="s">
        <v>319</v>
      </c>
      <c r="D13" s="426">
        <v>1118</v>
      </c>
      <c r="E13" s="426">
        <v>480</v>
      </c>
      <c r="F13" s="48">
        <f t="shared" si="0"/>
        <v>1598</v>
      </c>
      <c r="G13" s="38">
        <f t="shared" si="1"/>
        <v>945.4925999999999</v>
      </c>
      <c r="H13" s="38">
        <f t="shared" si="2"/>
        <v>426.86400000000003</v>
      </c>
      <c r="I13" s="38">
        <f t="shared" si="3"/>
        <v>1372.3566</v>
      </c>
      <c r="J13" s="36"/>
    </row>
    <row r="14" spans="1:10" ht="10.5" customHeight="1">
      <c r="A14" s="609"/>
      <c r="B14" s="424">
        <v>83</v>
      </c>
      <c r="C14" s="425" t="s">
        <v>319</v>
      </c>
      <c r="D14" s="426">
        <v>1761</v>
      </c>
      <c r="E14" s="426">
        <v>208</v>
      </c>
      <c r="F14" s="48">
        <f t="shared" si="0"/>
        <v>1969</v>
      </c>
      <c r="G14" s="38">
        <f t="shared" si="1"/>
        <v>1489.2776999999999</v>
      </c>
      <c r="H14" s="38">
        <f t="shared" si="2"/>
        <v>184.97440000000003</v>
      </c>
      <c r="I14" s="38">
        <f t="shared" si="3"/>
        <v>1674.2521</v>
      </c>
      <c r="J14" s="36"/>
    </row>
    <row r="15" spans="1:10" ht="12.75">
      <c r="A15" s="609"/>
      <c r="B15" s="424">
        <v>97</v>
      </c>
      <c r="C15" s="425" t="s">
        <v>319</v>
      </c>
      <c r="D15" s="426">
        <v>724</v>
      </c>
      <c r="E15" s="426">
        <v>1383</v>
      </c>
      <c r="F15" s="48">
        <f t="shared" si="0"/>
        <v>2107</v>
      </c>
      <c r="G15" s="38">
        <f t="shared" si="1"/>
        <v>612.2868</v>
      </c>
      <c r="H15" s="38">
        <f t="shared" si="2"/>
        <v>1229.9019</v>
      </c>
      <c r="I15" s="38">
        <f t="shared" si="3"/>
        <v>1842.1887000000002</v>
      </c>
      <c r="J15" s="36"/>
    </row>
    <row r="16" spans="1:10" ht="11.25" customHeight="1">
      <c r="A16" s="609"/>
      <c r="B16" s="424" t="s">
        <v>547</v>
      </c>
      <c r="C16" s="425" t="s">
        <v>319</v>
      </c>
      <c r="D16" s="426">
        <v>790</v>
      </c>
      <c r="E16" s="426">
        <v>2156</v>
      </c>
      <c r="F16" s="48">
        <f t="shared" si="0"/>
        <v>2946</v>
      </c>
      <c r="G16" s="38">
        <f t="shared" si="1"/>
        <v>668.1029999999998</v>
      </c>
      <c r="H16" s="38">
        <f t="shared" si="2"/>
        <v>1917.3308000000002</v>
      </c>
      <c r="I16" s="38">
        <f t="shared" si="3"/>
        <v>2585.4338</v>
      </c>
      <c r="J16" s="36"/>
    </row>
    <row r="17" spans="1:10" ht="10.5" customHeight="1">
      <c r="A17" s="609"/>
      <c r="B17" s="424">
        <v>115</v>
      </c>
      <c r="C17" s="425" t="s">
        <v>319</v>
      </c>
      <c r="D17" s="426">
        <v>1618</v>
      </c>
      <c r="E17" s="426">
        <v>290</v>
      </c>
      <c r="F17" s="48">
        <f t="shared" si="0"/>
        <v>1908</v>
      </c>
      <c r="G17" s="38">
        <f t="shared" si="1"/>
        <v>1368.3425999999997</v>
      </c>
      <c r="H17" s="38">
        <f t="shared" si="2"/>
        <v>257.897</v>
      </c>
      <c r="I17" s="38">
        <f t="shared" si="3"/>
        <v>1626.2395999999997</v>
      </c>
      <c r="J17" s="36"/>
    </row>
    <row r="18" spans="1:10" ht="11.25" customHeight="1">
      <c r="A18" s="609"/>
      <c r="B18" s="424">
        <v>116</v>
      </c>
      <c r="C18" s="425" t="s">
        <v>319</v>
      </c>
      <c r="D18" s="426">
        <v>2125</v>
      </c>
      <c r="E18" s="426">
        <v>893</v>
      </c>
      <c r="F18" s="48">
        <f t="shared" si="0"/>
        <v>3018</v>
      </c>
      <c r="G18" s="38">
        <f t="shared" si="1"/>
        <v>1797.1125</v>
      </c>
      <c r="H18" s="38">
        <f t="shared" si="2"/>
        <v>794.1449</v>
      </c>
      <c r="I18" s="38">
        <f t="shared" si="3"/>
        <v>2591.2574</v>
      </c>
      <c r="J18" s="36"/>
    </row>
    <row r="19" spans="1:10" ht="11.25" customHeight="1">
      <c r="A19" s="609"/>
      <c r="B19" s="424">
        <v>37</v>
      </c>
      <c r="C19" s="425" t="s">
        <v>319</v>
      </c>
      <c r="D19" s="426">
        <v>20</v>
      </c>
      <c r="E19" s="426">
        <v>70</v>
      </c>
      <c r="F19" s="48">
        <f t="shared" si="0"/>
        <v>90</v>
      </c>
      <c r="G19" s="38">
        <f t="shared" si="1"/>
        <v>16.913999999999998</v>
      </c>
      <c r="H19" s="38">
        <f t="shared" si="2"/>
        <v>62.251000000000005</v>
      </c>
      <c r="I19" s="38">
        <f t="shared" si="3"/>
        <v>79.165</v>
      </c>
      <c r="J19" s="36"/>
    </row>
    <row r="20" spans="1:10" ht="11.25" customHeight="1">
      <c r="A20" s="609"/>
      <c r="B20" s="424">
        <v>38</v>
      </c>
      <c r="C20" s="425" t="s">
        <v>319</v>
      </c>
      <c r="D20" s="426">
        <v>1460</v>
      </c>
      <c r="E20" s="426">
        <v>605</v>
      </c>
      <c r="F20" s="48">
        <f t="shared" si="0"/>
        <v>2065</v>
      </c>
      <c r="G20" s="38">
        <f t="shared" si="1"/>
        <v>1234.722</v>
      </c>
      <c r="H20" s="38">
        <f t="shared" si="2"/>
        <v>538.0265</v>
      </c>
      <c r="I20" s="38">
        <f t="shared" si="3"/>
        <v>1772.7485000000001</v>
      </c>
      <c r="J20" s="36"/>
    </row>
    <row r="21" spans="1:10" ht="11.25" customHeight="1">
      <c r="A21" s="609"/>
      <c r="B21" s="424">
        <v>52</v>
      </c>
      <c r="C21" s="425" t="s">
        <v>319</v>
      </c>
      <c r="D21" s="426">
        <v>100</v>
      </c>
      <c r="E21" s="426">
        <v>50</v>
      </c>
      <c r="F21" s="48">
        <f t="shared" si="0"/>
        <v>150</v>
      </c>
      <c r="G21" s="38">
        <f t="shared" si="1"/>
        <v>84.57</v>
      </c>
      <c r="H21" s="38">
        <f t="shared" si="2"/>
        <v>44.465</v>
      </c>
      <c r="I21" s="38">
        <f t="shared" si="3"/>
        <v>129.035</v>
      </c>
      <c r="J21" s="36"/>
    </row>
    <row r="22" spans="1:10" ht="11.25" customHeight="1">
      <c r="A22" s="609"/>
      <c r="B22" s="424">
        <v>65</v>
      </c>
      <c r="C22" s="425" t="s">
        <v>319</v>
      </c>
      <c r="D22" s="426">
        <v>90</v>
      </c>
      <c r="E22" s="426">
        <v>210</v>
      </c>
      <c r="F22" s="48">
        <f t="shared" si="0"/>
        <v>300</v>
      </c>
      <c r="G22" s="38">
        <f t="shared" si="1"/>
        <v>76.113</v>
      </c>
      <c r="H22" s="38">
        <f t="shared" si="2"/>
        <v>186.75300000000004</v>
      </c>
      <c r="I22" s="38">
        <f t="shared" si="3"/>
        <v>262.86600000000004</v>
      </c>
      <c r="J22" s="36"/>
    </row>
    <row r="23" spans="1:10" ht="11.25" customHeight="1">
      <c r="A23" s="609"/>
      <c r="B23" s="424">
        <v>78</v>
      </c>
      <c r="C23" s="425" t="s">
        <v>319</v>
      </c>
      <c r="D23" s="426">
        <v>1423</v>
      </c>
      <c r="E23" s="426">
        <v>742</v>
      </c>
      <c r="F23" s="48">
        <f t="shared" si="0"/>
        <v>2165</v>
      </c>
      <c r="G23" s="38">
        <f t="shared" si="1"/>
        <v>1203.4310999999998</v>
      </c>
      <c r="H23" s="38">
        <f t="shared" si="2"/>
        <v>659.8606000000001</v>
      </c>
      <c r="I23" s="38">
        <f t="shared" si="3"/>
        <v>1863.2916999999998</v>
      </c>
      <c r="J23" s="36"/>
    </row>
    <row r="24" spans="1:10" ht="11.25" customHeight="1">
      <c r="A24" s="609"/>
      <c r="B24" s="90">
        <v>98</v>
      </c>
      <c r="C24" s="425" t="s">
        <v>319</v>
      </c>
      <c r="D24" s="38">
        <v>100</v>
      </c>
      <c r="E24" s="38">
        <v>250</v>
      </c>
      <c r="F24" s="48">
        <f t="shared" si="0"/>
        <v>350</v>
      </c>
      <c r="G24" s="38">
        <f t="shared" si="1"/>
        <v>84.57</v>
      </c>
      <c r="H24" s="38">
        <f t="shared" si="2"/>
        <v>222.325</v>
      </c>
      <c r="I24" s="38">
        <f t="shared" si="3"/>
        <v>306.895</v>
      </c>
      <c r="J24" s="36"/>
    </row>
    <row r="25" spans="1:10" s="373" customFormat="1" ht="12.75">
      <c r="A25" s="610"/>
      <c r="B25" s="378" t="s">
        <v>4</v>
      </c>
      <c r="C25" s="528"/>
      <c r="D25" s="351">
        <f>SUM(D8:D24)</f>
        <v>18532</v>
      </c>
      <c r="E25" s="351">
        <f>SUM(E8:E24)</f>
        <v>10147</v>
      </c>
      <c r="F25" s="351">
        <f>D25+E25</f>
        <v>28679</v>
      </c>
      <c r="G25" s="351">
        <f>SUM(G8:G24)</f>
        <v>15672.512399999998</v>
      </c>
      <c r="H25" s="351">
        <f>SUM(H8:H24)</f>
        <v>9023.727100000002</v>
      </c>
      <c r="I25" s="351">
        <f>G25+H25</f>
        <v>24696.2395</v>
      </c>
      <c r="J25" s="377"/>
    </row>
    <row r="26" spans="1:10" ht="11.25" customHeight="1">
      <c r="A26" s="658" t="s">
        <v>294</v>
      </c>
      <c r="B26" s="89" t="s">
        <v>483</v>
      </c>
      <c r="C26" s="150" t="s">
        <v>319</v>
      </c>
      <c r="D26" s="38">
        <v>4252</v>
      </c>
      <c r="E26" s="38">
        <v>2063</v>
      </c>
      <c r="F26" s="38">
        <f>D26+E26</f>
        <v>6315</v>
      </c>
      <c r="G26" s="38">
        <f>D26*84.57/100</f>
        <v>3595.9163999999996</v>
      </c>
      <c r="H26" s="38">
        <f>E26*88.93/100</f>
        <v>1834.6259000000002</v>
      </c>
      <c r="I26" s="38">
        <f>G26+H26</f>
        <v>5430.5423</v>
      </c>
      <c r="J26" s="36"/>
    </row>
    <row r="27" spans="1:10" ht="11.25" customHeight="1">
      <c r="A27" s="678"/>
      <c r="B27" s="91" t="s">
        <v>298</v>
      </c>
      <c r="C27" s="151" t="s">
        <v>319</v>
      </c>
      <c r="D27" s="59">
        <v>1679</v>
      </c>
      <c r="E27" s="59">
        <v>520</v>
      </c>
      <c r="F27" s="38">
        <f>D27+E27</f>
        <v>2199</v>
      </c>
      <c r="G27" s="38">
        <f>D27*84.57/100</f>
        <v>1419.9303</v>
      </c>
      <c r="H27" s="38">
        <f>E27*88.93/100</f>
        <v>462.43600000000004</v>
      </c>
      <c r="I27" s="38">
        <f>G27+H27</f>
        <v>1882.3663000000001</v>
      </c>
      <c r="J27" s="36"/>
    </row>
    <row r="28" spans="1:10" s="373" customFormat="1" ht="12.75">
      <c r="A28" s="623" t="s">
        <v>130</v>
      </c>
      <c r="B28" s="623"/>
      <c r="C28" s="379"/>
      <c r="D28" s="344">
        <f>SUM(D25:D27)</f>
        <v>24463</v>
      </c>
      <c r="E28" s="344">
        <f>SUM(E25:E27)</f>
        <v>12730</v>
      </c>
      <c r="F28" s="344">
        <f>D28+E28</f>
        <v>37193</v>
      </c>
      <c r="G28" s="344">
        <f>SUM(G25:G27)</f>
        <v>20688.359099999998</v>
      </c>
      <c r="H28" s="344">
        <f>SUM(H25:H27)</f>
        <v>11320.789000000002</v>
      </c>
      <c r="I28" s="344">
        <f>G28+H28</f>
        <v>32009.1481</v>
      </c>
      <c r="J28" s="377"/>
    </row>
    <row r="29" spans="1:10" ht="11.25" customHeight="1">
      <c r="A29" s="609" t="s">
        <v>12</v>
      </c>
      <c r="B29" s="128">
        <v>3</v>
      </c>
      <c r="C29" s="427" t="s">
        <v>319</v>
      </c>
      <c r="D29" s="428">
        <v>1417</v>
      </c>
      <c r="E29" s="428">
        <v>1647</v>
      </c>
      <c r="F29" s="60">
        <f>D29+E29</f>
        <v>3064</v>
      </c>
      <c r="G29" s="60">
        <f>D29*84.57/100</f>
        <v>1198.3568999999998</v>
      </c>
      <c r="H29" s="60">
        <f>E29*88.93/100</f>
        <v>1464.6771</v>
      </c>
      <c r="I29" s="60">
        <f aca="true" t="shared" si="4" ref="I29:I37">G29+H29</f>
        <v>2663.0339999999997</v>
      </c>
      <c r="J29" s="36"/>
    </row>
    <row r="30" spans="1:9" ht="11.25" customHeight="1">
      <c r="A30" s="609"/>
      <c r="B30" s="90">
        <v>14</v>
      </c>
      <c r="C30" s="427" t="s">
        <v>319</v>
      </c>
      <c r="D30" s="429">
        <v>625</v>
      </c>
      <c r="E30" s="429">
        <v>3873</v>
      </c>
      <c r="F30" s="60">
        <f aca="true" t="shared" si="5" ref="F30:F37">D30+E30</f>
        <v>4498</v>
      </c>
      <c r="G30" s="60">
        <f aca="true" t="shared" si="6" ref="G30:G37">D30*84.57/100</f>
        <v>528.5624999999999</v>
      </c>
      <c r="H30" s="60">
        <f aca="true" t="shared" si="7" ref="H30:H37">E30*88.93/100</f>
        <v>3444.2589000000003</v>
      </c>
      <c r="I30" s="60">
        <f t="shared" si="4"/>
        <v>3972.8214000000003</v>
      </c>
    </row>
    <row r="31" spans="1:9" ht="11.25" customHeight="1">
      <c r="A31" s="609"/>
      <c r="B31" s="90">
        <v>33</v>
      </c>
      <c r="C31" s="427" t="s">
        <v>319</v>
      </c>
      <c r="D31" s="429">
        <v>87</v>
      </c>
      <c r="E31" s="429">
        <v>2920</v>
      </c>
      <c r="F31" s="60">
        <f t="shared" si="5"/>
        <v>3007</v>
      </c>
      <c r="G31" s="60">
        <f t="shared" si="6"/>
        <v>73.57589999999999</v>
      </c>
      <c r="H31" s="60">
        <f t="shared" si="7"/>
        <v>2596.756</v>
      </c>
      <c r="I31" s="60">
        <f t="shared" si="4"/>
        <v>2670.3318999999997</v>
      </c>
    </row>
    <row r="32" spans="1:9" ht="11.25" customHeight="1">
      <c r="A32" s="609"/>
      <c r="B32" s="90">
        <v>34</v>
      </c>
      <c r="C32" s="427" t="s">
        <v>319</v>
      </c>
      <c r="D32" s="429">
        <v>76</v>
      </c>
      <c r="E32" s="429">
        <v>2233</v>
      </c>
      <c r="F32" s="60">
        <f t="shared" si="5"/>
        <v>2309</v>
      </c>
      <c r="G32" s="60">
        <f t="shared" si="6"/>
        <v>64.2732</v>
      </c>
      <c r="H32" s="60">
        <f t="shared" si="7"/>
        <v>1985.8069</v>
      </c>
      <c r="I32" s="60">
        <f t="shared" si="4"/>
        <v>2050.0801</v>
      </c>
    </row>
    <row r="33" spans="1:9" ht="11.25" customHeight="1">
      <c r="A33" s="609"/>
      <c r="B33" s="90">
        <v>41</v>
      </c>
      <c r="C33" s="427" t="s">
        <v>319</v>
      </c>
      <c r="D33" s="429">
        <v>1310</v>
      </c>
      <c r="E33" s="429">
        <v>1287</v>
      </c>
      <c r="F33" s="60">
        <f t="shared" si="5"/>
        <v>2597</v>
      </c>
      <c r="G33" s="60">
        <f t="shared" si="6"/>
        <v>1107.867</v>
      </c>
      <c r="H33" s="60">
        <f t="shared" si="7"/>
        <v>1144.5291</v>
      </c>
      <c r="I33" s="60">
        <f t="shared" si="4"/>
        <v>2252.3961</v>
      </c>
    </row>
    <row r="34" spans="1:9" ht="11.25" customHeight="1">
      <c r="A34" s="609"/>
      <c r="B34" s="90">
        <v>47</v>
      </c>
      <c r="C34" s="427" t="s">
        <v>319</v>
      </c>
      <c r="D34" s="429">
        <v>192</v>
      </c>
      <c r="E34" s="429">
        <v>4657</v>
      </c>
      <c r="F34" s="60">
        <f t="shared" si="5"/>
        <v>4849</v>
      </c>
      <c r="G34" s="60">
        <f t="shared" si="6"/>
        <v>162.37439999999998</v>
      </c>
      <c r="H34" s="60">
        <f t="shared" si="7"/>
        <v>4141.4701000000005</v>
      </c>
      <c r="I34" s="60">
        <f t="shared" si="4"/>
        <v>4303.8445</v>
      </c>
    </row>
    <row r="35" spans="1:9" ht="11.25" customHeight="1">
      <c r="A35" s="609"/>
      <c r="B35" s="90">
        <v>59</v>
      </c>
      <c r="C35" s="427" t="s">
        <v>319</v>
      </c>
      <c r="D35" s="429">
        <v>1624</v>
      </c>
      <c r="E35" s="429">
        <v>2407</v>
      </c>
      <c r="F35" s="60">
        <f t="shared" si="5"/>
        <v>4031</v>
      </c>
      <c r="G35" s="60">
        <f t="shared" si="6"/>
        <v>1373.4168</v>
      </c>
      <c r="H35" s="60">
        <f t="shared" si="7"/>
        <v>2140.5451000000003</v>
      </c>
      <c r="I35" s="60">
        <f t="shared" si="4"/>
        <v>3513.9619000000002</v>
      </c>
    </row>
    <row r="36" spans="1:9" ht="11.25" customHeight="1">
      <c r="A36" s="609"/>
      <c r="B36" s="90">
        <v>60</v>
      </c>
      <c r="C36" s="427" t="s">
        <v>319</v>
      </c>
      <c r="D36" s="429">
        <v>751</v>
      </c>
      <c r="E36" s="429">
        <v>2830</v>
      </c>
      <c r="F36" s="60">
        <f t="shared" si="5"/>
        <v>3581</v>
      </c>
      <c r="G36" s="60">
        <f t="shared" si="6"/>
        <v>635.1206999999999</v>
      </c>
      <c r="H36" s="60">
        <f t="shared" si="7"/>
        <v>2516.719</v>
      </c>
      <c r="I36" s="60">
        <f t="shared" si="4"/>
        <v>3151.8397</v>
      </c>
    </row>
    <row r="37" spans="1:9" ht="11.25" customHeight="1">
      <c r="A37" s="609"/>
      <c r="B37" s="90" t="s">
        <v>548</v>
      </c>
      <c r="C37" s="427" t="s">
        <v>319</v>
      </c>
      <c r="D37" s="429">
        <v>100</v>
      </c>
      <c r="E37" s="429">
        <v>2073</v>
      </c>
      <c r="F37" s="60">
        <f t="shared" si="5"/>
        <v>2173</v>
      </c>
      <c r="G37" s="60">
        <f t="shared" si="6"/>
        <v>84.57</v>
      </c>
      <c r="H37" s="60">
        <f t="shared" si="7"/>
        <v>1843.5189</v>
      </c>
      <c r="I37" s="60">
        <f t="shared" si="4"/>
        <v>1928.0889</v>
      </c>
    </row>
    <row r="38" spans="1:9" s="373" customFormat="1" ht="12.75">
      <c r="A38" s="610"/>
      <c r="B38" s="422"/>
      <c r="C38" s="430"/>
      <c r="D38" s="351">
        <f>SUM(D29:D37)</f>
        <v>6182</v>
      </c>
      <c r="E38" s="351">
        <f>SUM(E29:E37)</f>
        <v>23927</v>
      </c>
      <c r="F38" s="381">
        <f>D38+E38</f>
        <v>30109</v>
      </c>
      <c r="G38" s="351">
        <f>SUM(G29:G37)</f>
        <v>5228.117399999999</v>
      </c>
      <c r="H38" s="351">
        <f>SUM(H29:H37)</f>
        <v>21278.2811</v>
      </c>
      <c r="I38" s="381">
        <f>G38+H38</f>
        <v>26506.3985</v>
      </c>
    </row>
    <row r="39" spans="1:9" ht="11.25" customHeight="1">
      <c r="A39" s="658" t="s">
        <v>294</v>
      </c>
      <c r="B39" s="89" t="s">
        <v>239</v>
      </c>
      <c r="C39" s="150" t="s">
        <v>319</v>
      </c>
      <c r="D39" s="38">
        <v>2137</v>
      </c>
      <c r="E39" s="38">
        <v>1146</v>
      </c>
      <c r="F39" s="38">
        <f>D39+E39</f>
        <v>3283</v>
      </c>
      <c r="G39" s="38">
        <f>D39*84.57/100</f>
        <v>1807.2609</v>
      </c>
      <c r="H39" s="38">
        <f>E39*88.93/100</f>
        <v>1019.1378000000001</v>
      </c>
      <c r="I39" s="38">
        <f>G39+H39</f>
        <v>2826.3987</v>
      </c>
    </row>
    <row r="40" spans="1:9" ht="11.25" customHeight="1">
      <c r="A40" s="678"/>
      <c r="B40" s="91" t="s">
        <v>298</v>
      </c>
      <c r="C40" s="151" t="s">
        <v>319</v>
      </c>
      <c r="D40" s="59">
        <v>417</v>
      </c>
      <c r="E40" s="59">
        <v>1599</v>
      </c>
      <c r="F40" s="38">
        <f>D40+E40</f>
        <v>2016</v>
      </c>
      <c r="G40" s="38">
        <f>D40*84.57/100</f>
        <v>352.65689999999995</v>
      </c>
      <c r="H40" s="38">
        <f>E40*88.93/100</f>
        <v>1421.9907</v>
      </c>
      <c r="I40" s="38">
        <f>G40+H40</f>
        <v>1774.6476</v>
      </c>
    </row>
    <row r="41" spans="1:9" s="373" customFormat="1" ht="12.75">
      <c r="A41" s="623" t="s">
        <v>130</v>
      </c>
      <c r="B41" s="623"/>
      <c r="C41" s="382"/>
      <c r="D41" s="344">
        <f>SUM(D38:D40)</f>
        <v>8736</v>
      </c>
      <c r="E41" s="344">
        <f>SUM(E38:E40)</f>
        <v>26672</v>
      </c>
      <c r="F41" s="344">
        <f>D41+E41</f>
        <v>35408</v>
      </c>
      <c r="G41" s="344">
        <f>SUM(G38:G40)</f>
        <v>7388.035199999999</v>
      </c>
      <c r="H41" s="344">
        <f>SUM(H38:H40)</f>
        <v>23719.4096</v>
      </c>
      <c r="I41" s="344">
        <f>G41+H41</f>
        <v>31107.444799999997</v>
      </c>
    </row>
    <row r="42" spans="1:9" ht="11.25" customHeight="1">
      <c r="A42" s="609" t="s">
        <v>13</v>
      </c>
      <c r="B42" s="128">
        <v>90</v>
      </c>
      <c r="C42" s="431" t="s">
        <v>319</v>
      </c>
      <c r="D42" s="432">
        <v>10</v>
      </c>
      <c r="E42" s="432">
        <v>1904</v>
      </c>
      <c r="F42" s="60">
        <f>D42+E42</f>
        <v>1914</v>
      </c>
      <c r="G42" s="60">
        <f>D42*84.57/100</f>
        <v>8.456999999999999</v>
      </c>
      <c r="H42" s="60">
        <f>E42*88.93/100</f>
        <v>1693.2272</v>
      </c>
      <c r="I42" s="60">
        <f>G42+H42</f>
        <v>1701.6842000000001</v>
      </c>
    </row>
    <row r="43" spans="1:9" ht="11.25" customHeight="1">
      <c r="A43" s="609"/>
      <c r="B43" s="90">
        <v>104</v>
      </c>
      <c r="C43" s="427" t="s">
        <v>319</v>
      </c>
      <c r="D43" s="433">
        <v>3636</v>
      </c>
      <c r="E43" s="433">
        <v>419</v>
      </c>
      <c r="F43" s="60">
        <f aca="true" t="shared" si="8" ref="F43:F49">D43+E43</f>
        <v>4055</v>
      </c>
      <c r="G43" s="60">
        <f aca="true" t="shared" si="9" ref="G43:G49">D43*84.57/100</f>
        <v>3074.9651999999996</v>
      </c>
      <c r="H43" s="60">
        <f aca="true" t="shared" si="10" ref="H43:H49">E43*88.93/100</f>
        <v>372.61670000000004</v>
      </c>
      <c r="I43" s="60">
        <f aca="true" t="shared" si="11" ref="I43:I49">G43+H43</f>
        <v>3447.5818999999997</v>
      </c>
    </row>
    <row r="44" spans="1:9" ht="11.25" customHeight="1">
      <c r="A44" s="609"/>
      <c r="B44" s="90">
        <v>105</v>
      </c>
      <c r="C44" s="431" t="s">
        <v>319</v>
      </c>
      <c r="D44" s="433">
        <v>67</v>
      </c>
      <c r="E44" s="433">
        <v>963</v>
      </c>
      <c r="F44" s="60">
        <f t="shared" si="8"/>
        <v>1030</v>
      </c>
      <c r="G44" s="60">
        <f t="shared" si="9"/>
        <v>56.661899999999996</v>
      </c>
      <c r="H44" s="60">
        <f t="shared" si="10"/>
        <v>856.3959000000001</v>
      </c>
      <c r="I44" s="60">
        <f t="shared" si="11"/>
        <v>913.0578</v>
      </c>
    </row>
    <row r="45" spans="1:9" ht="11.25" customHeight="1">
      <c r="A45" s="609"/>
      <c r="B45" s="90">
        <v>107</v>
      </c>
      <c r="C45" s="427" t="s">
        <v>319</v>
      </c>
      <c r="D45" s="433">
        <v>61</v>
      </c>
      <c r="E45" s="433">
        <v>939</v>
      </c>
      <c r="F45" s="60">
        <f t="shared" si="8"/>
        <v>1000</v>
      </c>
      <c r="G45" s="60">
        <f t="shared" si="9"/>
        <v>51.5877</v>
      </c>
      <c r="H45" s="60">
        <f t="shared" si="10"/>
        <v>835.0527000000001</v>
      </c>
      <c r="I45" s="60">
        <f t="shared" si="11"/>
        <v>886.6404000000001</v>
      </c>
    </row>
    <row r="46" spans="1:9" ht="11.25" customHeight="1">
      <c r="A46" s="609"/>
      <c r="B46" s="90">
        <v>109</v>
      </c>
      <c r="C46" s="431" t="s">
        <v>319</v>
      </c>
      <c r="D46" s="433">
        <v>1508</v>
      </c>
      <c r="E46" s="433">
        <v>1236</v>
      </c>
      <c r="F46" s="60">
        <f t="shared" si="8"/>
        <v>2744</v>
      </c>
      <c r="G46" s="60">
        <f t="shared" si="9"/>
        <v>1275.3156</v>
      </c>
      <c r="H46" s="60">
        <f t="shared" si="10"/>
        <v>1099.1748</v>
      </c>
      <c r="I46" s="60">
        <f t="shared" si="11"/>
        <v>2374.4903999999997</v>
      </c>
    </row>
    <row r="47" spans="1:9" ht="11.25" customHeight="1">
      <c r="A47" s="609"/>
      <c r="B47" s="90">
        <v>114</v>
      </c>
      <c r="C47" s="427" t="s">
        <v>319</v>
      </c>
      <c r="D47" s="433">
        <v>1386</v>
      </c>
      <c r="E47" s="433">
        <v>1703</v>
      </c>
      <c r="F47" s="60">
        <f t="shared" si="8"/>
        <v>3089</v>
      </c>
      <c r="G47" s="60">
        <f t="shared" si="9"/>
        <v>1172.1401999999998</v>
      </c>
      <c r="H47" s="60">
        <f t="shared" si="10"/>
        <v>1514.4779</v>
      </c>
      <c r="I47" s="60">
        <f t="shared" si="11"/>
        <v>2686.6180999999997</v>
      </c>
    </row>
    <row r="48" spans="1:9" ht="11.25" customHeight="1">
      <c r="A48" s="609"/>
      <c r="B48" s="90">
        <v>113</v>
      </c>
      <c r="C48" s="431" t="s">
        <v>319</v>
      </c>
      <c r="D48" s="433">
        <v>100</v>
      </c>
      <c r="E48" s="433">
        <v>350</v>
      </c>
      <c r="F48" s="60">
        <f t="shared" si="8"/>
        <v>450</v>
      </c>
      <c r="G48" s="60">
        <f t="shared" si="9"/>
        <v>84.57</v>
      </c>
      <c r="H48" s="60">
        <f t="shared" si="10"/>
        <v>311.25500000000005</v>
      </c>
      <c r="I48" s="60">
        <f t="shared" si="11"/>
        <v>395.82500000000005</v>
      </c>
    </row>
    <row r="49" spans="1:9" ht="11.25" customHeight="1">
      <c r="A49" s="609"/>
      <c r="B49" s="90">
        <v>130</v>
      </c>
      <c r="C49" s="427" t="s">
        <v>319</v>
      </c>
      <c r="D49" s="433">
        <v>70</v>
      </c>
      <c r="E49" s="433">
        <v>500</v>
      </c>
      <c r="F49" s="60">
        <f t="shared" si="8"/>
        <v>570</v>
      </c>
      <c r="G49" s="60">
        <f t="shared" si="9"/>
        <v>59.199</v>
      </c>
      <c r="H49" s="60">
        <f t="shared" si="10"/>
        <v>444.65</v>
      </c>
      <c r="I49" s="60">
        <f t="shared" si="11"/>
        <v>503.849</v>
      </c>
    </row>
    <row r="50" spans="1:9" s="373" customFormat="1" ht="12.75">
      <c r="A50" s="610"/>
      <c r="B50" s="378" t="s">
        <v>4</v>
      </c>
      <c r="C50" s="380"/>
      <c r="D50" s="351">
        <f>SUM(D42:D49)</f>
        <v>6838</v>
      </c>
      <c r="E50" s="351">
        <f>SUM(E42:E49)</f>
        <v>8014</v>
      </c>
      <c r="F50" s="381">
        <f aca="true" t="shared" si="12" ref="F50:F55">D50+E50</f>
        <v>14852</v>
      </c>
      <c r="G50" s="351">
        <f>SUM(G42:G49)</f>
        <v>5782.896599999999</v>
      </c>
      <c r="H50" s="351">
        <f>SUM(H42:H49)</f>
        <v>7126.8502</v>
      </c>
      <c r="I50" s="381">
        <f aca="true" t="shared" si="13" ref="I50:I55">G50+H50</f>
        <v>12909.746799999999</v>
      </c>
    </row>
    <row r="51" spans="1:9" ht="12.75">
      <c r="A51" s="658" t="s">
        <v>294</v>
      </c>
      <c r="B51" s="89" t="s">
        <v>239</v>
      </c>
      <c r="C51" s="150" t="s">
        <v>319</v>
      </c>
      <c r="D51" s="38">
        <v>109</v>
      </c>
      <c r="E51" s="38">
        <v>2586</v>
      </c>
      <c r="F51" s="38">
        <f t="shared" si="12"/>
        <v>2695</v>
      </c>
      <c r="G51" s="38">
        <f>D51*84.57/100</f>
        <v>92.1813</v>
      </c>
      <c r="H51" s="38">
        <f>E51*88.93/100</f>
        <v>2299.7298</v>
      </c>
      <c r="I51" s="38">
        <f t="shared" si="13"/>
        <v>2391.9111000000003</v>
      </c>
    </row>
    <row r="52" spans="1:9" ht="12.75">
      <c r="A52" s="678"/>
      <c r="B52" s="89" t="s">
        <v>298</v>
      </c>
      <c r="C52" s="151" t="s">
        <v>319</v>
      </c>
      <c r="D52" s="59">
        <v>127</v>
      </c>
      <c r="E52" s="59">
        <v>1999</v>
      </c>
      <c r="F52" s="38">
        <f t="shared" si="12"/>
        <v>2126</v>
      </c>
      <c r="G52" s="38">
        <f>D52*84.57/100</f>
        <v>107.4039</v>
      </c>
      <c r="H52" s="38">
        <f>E52*88.93/100</f>
        <v>1777.7107</v>
      </c>
      <c r="I52" s="38">
        <f t="shared" si="13"/>
        <v>1885.1146</v>
      </c>
    </row>
    <row r="53" spans="1:9" ht="12.75">
      <c r="A53" s="678"/>
      <c r="B53" s="89" t="s">
        <v>239</v>
      </c>
      <c r="C53" s="151" t="s">
        <v>549</v>
      </c>
      <c r="D53" s="59">
        <v>90</v>
      </c>
      <c r="E53" s="59">
        <v>114</v>
      </c>
      <c r="F53" s="38">
        <f t="shared" si="12"/>
        <v>204</v>
      </c>
      <c r="G53" s="38">
        <f>D53*84.57/100</f>
        <v>76.113</v>
      </c>
      <c r="H53" s="38">
        <f>E53*88.93/100</f>
        <v>101.3802</v>
      </c>
      <c r="I53" s="38">
        <f t="shared" si="13"/>
        <v>177.4932</v>
      </c>
    </row>
    <row r="54" spans="1:9" ht="12.75">
      <c r="A54" s="678"/>
      <c r="B54" s="89" t="s">
        <v>298</v>
      </c>
      <c r="C54" s="151" t="s">
        <v>549</v>
      </c>
      <c r="D54" s="59">
        <v>42</v>
      </c>
      <c r="E54" s="59">
        <v>986</v>
      </c>
      <c r="F54" s="38">
        <f t="shared" si="12"/>
        <v>1028</v>
      </c>
      <c r="G54" s="38">
        <f>D54*84.57/100</f>
        <v>35.5194</v>
      </c>
      <c r="H54" s="38">
        <f>E54*88.93/100</f>
        <v>876.8498000000001</v>
      </c>
      <c r="I54" s="38">
        <f t="shared" si="13"/>
        <v>912.3692000000001</v>
      </c>
    </row>
    <row r="55" spans="1:9" s="373" customFormat="1" ht="12.75">
      <c r="A55" s="623" t="s">
        <v>130</v>
      </c>
      <c r="B55" s="623"/>
      <c r="C55" s="382"/>
      <c r="D55" s="344">
        <f>SUM(D50:D54)</f>
        <v>7206</v>
      </c>
      <c r="E55" s="344">
        <f>SUM(E50:E54)</f>
        <v>13699</v>
      </c>
      <c r="F55" s="344">
        <f t="shared" si="12"/>
        <v>20905</v>
      </c>
      <c r="G55" s="344">
        <f>SUM(G50:G54)</f>
        <v>6094.1142</v>
      </c>
      <c r="H55" s="344">
        <f>SUM(H50:H54)</f>
        <v>12182.5207</v>
      </c>
      <c r="I55" s="344">
        <f t="shared" si="13"/>
        <v>18276.634899999997</v>
      </c>
    </row>
    <row r="56" spans="1:9" ht="12.75">
      <c r="A56" s="679" t="s">
        <v>240</v>
      </c>
      <c r="B56" s="679"/>
      <c r="C56" s="120"/>
      <c r="D56" s="61">
        <f aca="true" t="shared" si="14" ref="D56:I56">D25+D38+D50</f>
        <v>31552</v>
      </c>
      <c r="E56" s="61">
        <f t="shared" si="14"/>
        <v>42088</v>
      </c>
      <c r="F56" s="61">
        <f t="shared" si="14"/>
        <v>73640</v>
      </c>
      <c r="G56" s="61">
        <f t="shared" si="14"/>
        <v>26683.526399999995</v>
      </c>
      <c r="H56" s="61">
        <f t="shared" si="14"/>
        <v>37428.858400000005</v>
      </c>
      <c r="I56" s="61">
        <f t="shared" si="14"/>
        <v>64112.3848</v>
      </c>
    </row>
    <row r="57" spans="1:9" ht="12.75">
      <c r="A57" s="682" t="s">
        <v>295</v>
      </c>
      <c r="B57" s="682"/>
      <c r="C57" s="121"/>
      <c r="D57" s="59">
        <f aca="true" t="shared" si="15" ref="D57:I57">D26+D39+D51+D53</f>
        <v>6588</v>
      </c>
      <c r="E57" s="59">
        <f t="shared" si="15"/>
        <v>5909</v>
      </c>
      <c r="F57" s="59">
        <f t="shared" si="15"/>
        <v>12497</v>
      </c>
      <c r="G57" s="59">
        <f t="shared" si="15"/>
        <v>5571.4716</v>
      </c>
      <c r="H57" s="59">
        <f t="shared" si="15"/>
        <v>5254.8737</v>
      </c>
      <c r="I57" s="59">
        <f t="shared" si="15"/>
        <v>10826.3453</v>
      </c>
    </row>
    <row r="58" spans="1:9" ht="12.75">
      <c r="A58" s="657" t="s">
        <v>241</v>
      </c>
      <c r="B58" s="657"/>
      <c r="C58" s="122"/>
      <c r="D58" s="62">
        <f aca="true" t="shared" si="16" ref="D58:I58">D27+D40+D54+D52</f>
        <v>2265</v>
      </c>
      <c r="E58" s="62">
        <f t="shared" si="16"/>
        <v>5104</v>
      </c>
      <c r="F58" s="62">
        <f t="shared" si="16"/>
        <v>7369</v>
      </c>
      <c r="G58" s="62">
        <f t="shared" si="16"/>
        <v>1915.5104999999999</v>
      </c>
      <c r="H58" s="62">
        <f t="shared" si="16"/>
        <v>4538.9872</v>
      </c>
      <c r="I58" s="62">
        <f t="shared" si="16"/>
        <v>6454.4977</v>
      </c>
    </row>
    <row r="59" spans="1:9" s="373" customFormat="1" ht="12.75">
      <c r="A59" s="680" t="s">
        <v>242</v>
      </c>
      <c r="B59" s="681"/>
      <c r="C59" s="383"/>
      <c r="D59" s="344">
        <f>D56+D57+D58</f>
        <v>40405</v>
      </c>
      <c r="E59" s="384">
        <f>E56+E57+E58</f>
        <v>53101</v>
      </c>
      <c r="F59" s="344">
        <f>D59+E59</f>
        <v>93506</v>
      </c>
      <c r="G59" s="384">
        <f>G56+G57+G58</f>
        <v>34170.508499999996</v>
      </c>
      <c r="H59" s="344">
        <f>H56+H57+H58</f>
        <v>47222.71930000001</v>
      </c>
      <c r="I59" s="344">
        <f>G59+H59</f>
        <v>81393.22780000001</v>
      </c>
    </row>
    <row r="60" spans="1:9" ht="12.75">
      <c r="A60" s="104"/>
      <c r="B60" s="104"/>
      <c r="C60" s="319"/>
      <c r="D60" s="147"/>
      <c r="E60" s="147"/>
      <c r="F60" s="147"/>
      <c r="G60" s="147"/>
      <c r="H60" s="147"/>
      <c r="I60" s="147"/>
    </row>
    <row r="61" spans="1:9" ht="12.75">
      <c r="A61" s="104"/>
      <c r="B61" s="104"/>
      <c r="C61" s="319"/>
      <c r="D61" s="147"/>
      <c r="E61" s="147"/>
      <c r="F61" s="147"/>
      <c r="G61" s="147"/>
      <c r="H61" s="147"/>
      <c r="I61" s="147"/>
    </row>
    <row r="62" spans="1:9" ht="12.75">
      <c r="A62" s="104"/>
      <c r="B62" s="104"/>
      <c r="C62" s="319"/>
      <c r="D62" s="147"/>
      <c r="E62" s="147"/>
      <c r="F62" s="147"/>
      <c r="G62" s="147"/>
      <c r="H62" s="147"/>
      <c r="I62" s="147"/>
    </row>
    <row r="63" spans="1:9" ht="12.75">
      <c r="A63" s="104"/>
      <c r="B63" s="104"/>
      <c r="C63" s="319"/>
      <c r="D63" s="147"/>
      <c r="E63" s="147"/>
      <c r="F63" s="147"/>
      <c r="G63" s="147"/>
      <c r="H63" s="147"/>
      <c r="I63" s="147"/>
    </row>
    <row r="64" spans="1:9" ht="12.75">
      <c r="A64" s="104"/>
      <c r="B64" s="104"/>
      <c r="C64" s="319"/>
      <c r="D64" s="147"/>
      <c r="E64" s="147"/>
      <c r="F64" s="147"/>
      <c r="G64" s="147"/>
      <c r="H64" s="147"/>
      <c r="I64" s="147"/>
    </row>
    <row r="65" spans="1:9" ht="12.75">
      <c r="A65" s="104"/>
      <c r="B65" s="104"/>
      <c r="C65" s="319"/>
      <c r="D65" s="147"/>
      <c r="E65" s="147"/>
      <c r="F65" s="147"/>
      <c r="G65" s="147"/>
      <c r="H65" s="147"/>
      <c r="I65" s="147"/>
    </row>
    <row r="66" spans="1:9" ht="12.75">
      <c r="A66" s="104"/>
      <c r="B66" s="104"/>
      <c r="C66" s="319"/>
      <c r="D66" s="147"/>
      <c r="E66" s="147"/>
      <c r="F66" s="147"/>
      <c r="G66" s="147"/>
      <c r="H66" s="147"/>
      <c r="I66" s="147"/>
    </row>
    <row r="67" spans="1:9" ht="12.75">
      <c r="A67" s="104"/>
      <c r="B67" s="104"/>
      <c r="C67" s="319"/>
      <c r="D67" s="147"/>
      <c r="E67" s="147"/>
      <c r="F67" s="147"/>
      <c r="G67" s="147"/>
      <c r="H67" s="147"/>
      <c r="I67" s="147"/>
    </row>
    <row r="68" spans="1:9" ht="12.75">
      <c r="A68" s="104"/>
      <c r="B68" s="104"/>
      <c r="C68" s="319"/>
      <c r="D68" s="147"/>
      <c r="E68" s="147"/>
      <c r="F68" s="147"/>
      <c r="G68" s="147"/>
      <c r="H68" s="147"/>
      <c r="I68" s="147"/>
    </row>
    <row r="69" spans="1:9" ht="12.75">
      <c r="A69" s="129"/>
      <c r="B69" s="129"/>
      <c r="C69" s="130"/>
      <c r="D69" s="131"/>
      <c r="E69" s="131"/>
      <c r="F69" s="132"/>
      <c r="G69" s="131"/>
      <c r="H69" s="131"/>
      <c r="I69" s="131"/>
    </row>
    <row r="70" spans="1:4" ht="12.75">
      <c r="A70" s="559" t="s">
        <v>22</v>
      </c>
      <c r="B70" s="559"/>
      <c r="C70" s="559"/>
      <c r="D70" s="559"/>
    </row>
    <row r="71" spans="1:9" ht="12.75">
      <c r="A71" s="670" t="s">
        <v>71</v>
      </c>
      <c r="B71" s="670"/>
      <c r="C71" s="670"/>
      <c r="D71" s="670"/>
      <c r="E71" s="24"/>
      <c r="F71" s="24"/>
      <c r="G71" s="24"/>
      <c r="H71" s="23"/>
      <c r="I71" s="23"/>
    </row>
    <row r="72" spans="1:9" ht="12.75">
      <c r="A72" s="35"/>
      <c r="B72" s="35"/>
      <c r="C72" s="117"/>
      <c r="D72" s="35"/>
      <c r="E72" s="24"/>
      <c r="F72" s="24"/>
      <c r="G72" s="24"/>
      <c r="H72" s="23"/>
      <c r="I72" s="23"/>
    </row>
    <row r="73" spans="1:9" ht="12.75">
      <c r="A73" s="35"/>
      <c r="B73" s="35"/>
      <c r="C73" s="117"/>
      <c r="D73" s="35"/>
      <c r="E73" s="24"/>
      <c r="F73" s="24"/>
      <c r="G73" s="24"/>
      <c r="H73" s="23"/>
      <c r="I73" s="23"/>
    </row>
    <row r="74" spans="1:9" ht="12.75">
      <c r="A74" s="669" t="s">
        <v>237</v>
      </c>
      <c r="B74" s="669"/>
      <c r="C74" s="669"/>
      <c r="D74" s="669"/>
      <c r="E74" s="669"/>
      <c r="F74" s="669"/>
      <c r="G74" s="669"/>
      <c r="H74" s="669"/>
      <c r="I74" s="669"/>
    </row>
    <row r="75" spans="1:9" ht="12.75">
      <c r="A75" s="669" t="s">
        <v>522</v>
      </c>
      <c r="B75" s="669"/>
      <c r="C75" s="669"/>
      <c r="D75" s="669"/>
      <c r="E75" s="669"/>
      <c r="F75" s="669"/>
      <c r="G75" s="669"/>
      <c r="H75" s="669"/>
      <c r="I75" s="669"/>
    </row>
    <row r="76" spans="1:9" ht="12.75">
      <c r="A76" s="34"/>
      <c r="B76" s="34"/>
      <c r="C76" s="116"/>
      <c r="D76" s="34"/>
      <c r="E76" s="34"/>
      <c r="F76" s="34"/>
      <c r="G76" s="34"/>
      <c r="H76" s="34"/>
      <c r="I76" s="34"/>
    </row>
    <row r="77" spans="1:9" ht="12.75">
      <c r="A77" s="34"/>
      <c r="B77" s="34"/>
      <c r="C77" s="116"/>
      <c r="D77" s="34"/>
      <c r="E77" s="34"/>
      <c r="F77" s="34"/>
      <c r="G77" s="34"/>
      <c r="H77" s="587" t="s">
        <v>246</v>
      </c>
      <c r="I77" s="587"/>
    </row>
    <row r="78" spans="1:9" ht="12.75">
      <c r="A78" s="561" t="s">
        <v>293</v>
      </c>
      <c r="B78" s="561" t="s">
        <v>238</v>
      </c>
      <c r="C78" s="374" t="s">
        <v>160</v>
      </c>
      <c r="D78" s="583" t="s">
        <v>244</v>
      </c>
      <c r="E78" s="584"/>
      <c r="F78" s="585"/>
      <c r="G78" s="583" t="s">
        <v>243</v>
      </c>
      <c r="H78" s="584"/>
      <c r="I78" s="585"/>
    </row>
    <row r="79" spans="1:9" ht="12.75">
      <c r="A79" s="563"/>
      <c r="B79" s="563"/>
      <c r="C79" s="375" t="s">
        <v>362</v>
      </c>
      <c r="D79" s="376" t="s">
        <v>2</v>
      </c>
      <c r="E79" s="376" t="s">
        <v>3</v>
      </c>
      <c r="F79" s="376" t="s">
        <v>4</v>
      </c>
      <c r="G79" s="376" t="s">
        <v>2</v>
      </c>
      <c r="H79" s="376" t="s">
        <v>3</v>
      </c>
      <c r="I79" s="376" t="s">
        <v>4</v>
      </c>
    </row>
    <row r="80" spans="1:9" ht="12.75">
      <c r="A80" s="608" t="s">
        <v>31</v>
      </c>
      <c r="B80" s="276" t="s">
        <v>557</v>
      </c>
      <c r="C80" s="207" t="s">
        <v>326</v>
      </c>
      <c r="D80" s="503">
        <v>0</v>
      </c>
      <c r="E80" s="504">
        <v>522.4797856794933</v>
      </c>
      <c r="F80" s="266">
        <f>D80+E80</f>
        <v>522.4797856794933</v>
      </c>
      <c r="G80" s="506">
        <f>D80*0.8253</f>
        <v>0</v>
      </c>
      <c r="H80" s="506">
        <f>E80*0.8245</f>
        <v>430.7845832927422</v>
      </c>
      <c r="I80" s="283">
        <f>G80+H80</f>
        <v>430.7845832927422</v>
      </c>
    </row>
    <row r="81" spans="1:9" ht="12.75">
      <c r="A81" s="609"/>
      <c r="B81" s="276" t="s">
        <v>558</v>
      </c>
      <c r="C81" s="207" t="s">
        <v>326</v>
      </c>
      <c r="D81" s="505">
        <v>0</v>
      </c>
      <c r="E81" s="504">
        <v>1806.5513882123723</v>
      </c>
      <c r="F81" s="266">
        <f aca="true" t="shared" si="17" ref="F81:F89">D81+E81</f>
        <v>1806.5513882123723</v>
      </c>
      <c r="G81" s="506">
        <f aca="true" t="shared" si="18" ref="G81:G89">D81*0.8253</f>
        <v>0</v>
      </c>
      <c r="H81" s="506">
        <v>1456</v>
      </c>
      <c r="I81" s="283">
        <f aca="true" t="shared" si="19" ref="I81:I89">G81+H81</f>
        <v>1456</v>
      </c>
    </row>
    <row r="82" spans="1:9" ht="12.75">
      <c r="A82" s="609"/>
      <c r="B82" s="276" t="s">
        <v>559</v>
      </c>
      <c r="C82" s="207" t="s">
        <v>325</v>
      </c>
      <c r="D82" s="505">
        <v>31.21</v>
      </c>
      <c r="E82" s="504">
        <v>4143.570384802728</v>
      </c>
      <c r="F82" s="266">
        <f t="shared" si="17"/>
        <v>4174.780384802728</v>
      </c>
      <c r="G82" s="506">
        <v>26.5</v>
      </c>
      <c r="H82" s="506">
        <f aca="true" t="shared" si="20" ref="H82:H89">E82*0.8245</f>
        <v>3416.373782269849</v>
      </c>
      <c r="I82" s="283">
        <f t="shared" si="19"/>
        <v>3442.873782269849</v>
      </c>
    </row>
    <row r="83" spans="1:9" ht="12.75">
      <c r="A83" s="609"/>
      <c r="B83" s="276" t="s">
        <v>560</v>
      </c>
      <c r="C83" s="207" t="s">
        <v>325</v>
      </c>
      <c r="D83" s="505">
        <v>0</v>
      </c>
      <c r="E83" s="504">
        <v>1699</v>
      </c>
      <c r="F83" s="266">
        <f t="shared" si="17"/>
        <v>1699</v>
      </c>
      <c r="G83" s="506">
        <f t="shared" si="18"/>
        <v>0</v>
      </c>
      <c r="H83" s="506">
        <f t="shared" si="20"/>
        <v>1400.8255</v>
      </c>
      <c r="I83" s="283">
        <f t="shared" si="19"/>
        <v>1400.8255</v>
      </c>
    </row>
    <row r="84" spans="1:9" ht="12.75">
      <c r="A84" s="609"/>
      <c r="B84" s="276" t="s">
        <v>561</v>
      </c>
      <c r="C84" s="207" t="s">
        <v>325</v>
      </c>
      <c r="D84" s="505">
        <v>91.30057576</v>
      </c>
      <c r="E84" s="504">
        <v>3094.5579456</v>
      </c>
      <c r="F84" s="266">
        <f t="shared" si="17"/>
        <v>3185.85852136</v>
      </c>
      <c r="G84" s="506">
        <f t="shared" si="18"/>
        <v>75.350365174728</v>
      </c>
      <c r="H84" s="506">
        <f t="shared" si="20"/>
        <v>2551.4630261472003</v>
      </c>
      <c r="I84" s="283">
        <f t="shared" si="19"/>
        <v>2626.813391321928</v>
      </c>
    </row>
    <row r="85" spans="1:9" ht="12.75">
      <c r="A85" s="609"/>
      <c r="B85" s="276" t="s">
        <v>562</v>
      </c>
      <c r="C85" s="207" t="s">
        <v>325</v>
      </c>
      <c r="D85" s="505">
        <v>65.99060024</v>
      </c>
      <c r="E85" s="504">
        <v>1509.40906984</v>
      </c>
      <c r="F85" s="266">
        <f t="shared" si="17"/>
        <v>1575.39967008</v>
      </c>
      <c r="G85" s="506">
        <f t="shared" si="18"/>
        <v>54.462042378072006</v>
      </c>
      <c r="H85" s="506">
        <f t="shared" si="20"/>
        <v>1244.50777808308</v>
      </c>
      <c r="I85" s="283">
        <f t="shared" si="19"/>
        <v>1298.969820461152</v>
      </c>
    </row>
    <row r="86" spans="1:9" ht="12.75">
      <c r="A86" s="609"/>
      <c r="B86" s="277" t="s">
        <v>563</v>
      </c>
      <c r="C86" s="207" t="s">
        <v>325</v>
      </c>
      <c r="D86" s="505">
        <v>407.96495792</v>
      </c>
      <c r="E86" s="504">
        <v>2750.77940648</v>
      </c>
      <c r="F86" s="266">
        <f t="shared" si="17"/>
        <v>3158.7443644</v>
      </c>
      <c r="G86" s="506">
        <f t="shared" si="18"/>
        <v>336.693479771376</v>
      </c>
      <c r="H86" s="506">
        <f t="shared" si="20"/>
        <v>2268.01762064276</v>
      </c>
      <c r="I86" s="283">
        <f t="shared" si="19"/>
        <v>2604.711100414136</v>
      </c>
    </row>
    <row r="87" spans="1:9" ht="12.75">
      <c r="A87" s="609"/>
      <c r="B87" s="276" t="s">
        <v>564</v>
      </c>
      <c r="C87" s="207" t="s">
        <v>325</v>
      </c>
      <c r="D87" s="505">
        <v>4.73</v>
      </c>
      <c r="E87" s="504">
        <v>1801.85</v>
      </c>
      <c r="F87" s="266">
        <f t="shared" si="17"/>
        <v>1806.58</v>
      </c>
      <c r="G87" s="506">
        <f t="shared" si="18"/>
        <v>3.9036690000000007</v>
      </c>
      <c r="H87" s="506">
        <f t="shared" si="20"/>
        <v>1485.625325</v>
      </c>
      <c r="I87" s="283">
        <f t="shared" si="19"/>
        <v>1489.528994</v>
      </c>
    </row>
    <row r="88" spans="1:9" ht="12.75">
      <c r="A88" s="609"/>
      <c r="B88" s="276" t="s">
        <v>565</v>
      </c>
      <c r="C88" s="207" t="s">
        <v>325</v>
      </c>
      <c r="D88" s="505">
        <v>0</v>
      </c>
      <c r="E88" s="504">
        <v>2621.08</v>
      </c>
      <c r="F88" s="266">
        <f t="shared" si="17"/>
        <v>2621.08</v>
      </c>
      <c r="G88" s="506">
        <f t="shared" si="18"/>
        <v>0</v>
      </c>
      <c r="H88" s="506">
        <f t="shared" si="20"/>
        <v>2161.08046</v>
      </c>
      <c r="I88" s="283">
        <f t="shared" si="19"/>
        <v>2161.08046</v>
      </c>
    </row>
    <row r="89" spans="1:9" ht="12.75">
      <c r="A89" s="609"/>
      <c r="B89" s="276" t="s">
        <v>566</v>
      </c>
      <c r="C89" s="207" t="s">
        <v>325</v>
      </c>
      <c r="D89" s="505">
        <v>3.87</v>
      </c>
      <c r="E89" s="504">
        <v>1312.44</v>
      </c>
      <c r="F89" s="266">
        <f t="shared" si="17"/>
        <v>1316.31</v>
      </c>
      <c r="G89" s="506">
        <f t="shared" si="18"/>
        <v>3.1939110000000004</v>
      </c>
      <c r="H89" s="506">
        <f t="shared" si="20"/>
        <v>1082.10678</v>
      </c>
      <c r="I89" s="283">
        <f t="shared" si="19"/>
        <v>1085.3006910000001</v>
      </c>
    </row>
    <row r="90" spans="1:9" ht="12.75">
      <c r="A90" s="609"/>
      <c r="B90" s="378" t="s">
        <v>4</v>
      </c>
      <c r="C90" s="380"/>
      <c r="D90" s="372">
        <f>SUM(D80:D89)</f>
        <v>605.06613392</v>
      </c>
      <c r="E90" s="372">
        <f>SUM(E80:E89)</f>
        <v>21261.71798061459</v>
      </c>
      <c r="F90" s="372">
        <f aca="true" t="shared" si="21" ref="F90:F111">D90+E90</f>
        <v>21866.784114534592</v>
      </c>
      <c r="G90" s="372">
        <f>SUM(G80:G89)</f>
        <v>500.103467324176</v>
      </c>
      <c r="H90" s="372">
        <f>SUM(H80:H89)</f>
        <v>17496.78485543563</v>
      </c>
      <c r="I90" s="372">
        <f aca="true" t="shared" si="22" ref="I90:I98">G90+H90</f>
        <v>17996.88832275981</v>
      </c>
    </row>
    <row r="91" spans="1:9" ht="12.75">
      <c r="A91" s="507"/>
      <c r="B91" s="267" t="s">
        <v>239</v>
      </c>
      <c r="C91" s="509" t="s">
        <v>325</v>
      </c>
      <c r="D91" s="270">
        <v>100</v>
      </c>
      <c r="E91" s="270">
        <v>250</v>
      </c>
      <c r="F91" s="270">
        <f t="shared" si="21"/>
        <v>350</v>
      </c>
      <c r="G91" s="270">
        <v>83</v>
      </c>
      <c r="H91" s="286">
        <v>206</v>
      </c>
      <c r="I91" s="508">
        <f>G91+H91</f>
        <v>289</v>
      </c>
    </row>
    <row r="92" spans="1:9" ht="12.75">
      <c r="A92" s="444"/>
      <c r="B92" s="127" t="s">
        <v>567</v>
      </c>
      <c r="C92" s="207" t="s">
        <v>325</v>
      </c>
      <c r="D92" s="287">
        <v>0</v>
      </c>
      <c r="E92" s="287">
        <v>250</v>
      </c>
      <c r="F92" s="270">
        <f t="shared" si="21"/>
        <v>250</v>
      </c>
      <c r="G92" s="287">
        <v>0</v>
      </c>
      <c r="H92" s="288">
        <v>206</v>
      </c>
      <c r="I92" s="508">
        <f>G92+H92</f>
        <v>206</v>
      </c>
    </row>
    <row r="93" spans="1:9" ht="12.75">
      <c r="A93" s="583" t="s">
        <v>130</v>
      </c>
      <c r="B93" s="585"/>
      <c r="C93" s="379"/>
      <c r="D93" s="333">
        <f>SUM(D90:D92)</f>
        <v>705.06613392</v>
      </c>
      <c r="E93" s="333">
        <f>SUM(E90:E92)</f>
        <v>21761.71798061459</v>
      </c>
      <c r="F93" s="333">
        <f t="shared" si="21"/>
        <v>22466.784114534592</v>
      </c>
      <c r="G93" s="333">
        <f>SUM(G90:G92)</f>
        <v>583.103467324176</v>
      </c>
      <c r="H93" s="333">
        <f>SUM(H90:H92)</f>
        <v>17908.78485543563</v>
      </c>
      <c r="I93" s="333">
        <f t="shared" si="22"/>
        <v>18491.88832275981</v>
      </c>
    </row>
    <row r="94" spans="1:9" ht="12.75">
      <c r="A94" s="609" t="s">
        <v>247</v>
      </c>
      <c r="B94" s="278" t="s">
        <v>239</v>
      </c>
      <c r="C94" s="207" t="s">
        <v>325</v>
      </c>
      <c r="D94" s="289">
        <v>0</v>
      </c>
      <c r="E94" s="290">
        <v>100</v>
      </c>
      <c r="F94" s="282">
        <f t="shared" si="21"/>
        <v>100</v>
      </c>
      <c r="G94" s="289">
        <v>0</v>
      </c>
      <c r="H94" s="290">
        <v>83</v>
      </c>
      <c r="I94" s="282">
        <f t="shared" si="22"/>
        <v>83</v>
      </c>
    </row>
    <row r="95" spans="1:9" ht="12.75">
      <c r="A95" s="609"/>
      <c r="B95" s="278" t="s">
        <v>567</v>
      </c>
      <c r="C95" s="207" t="s">
        <v>325</v>
      </c>
      <c r="D95" s="284">
        <v>0</v>
      </c>
      <c r="E95" s="285">
        <v>2400</v>
      </c>
      <c r="F95" s="282">
        <f t="shared" si="21"/>
        <v>2400</v>
      </c>
      <c r="G95" s="284">
        <v>0</v>
      </c>
      <c r="H95" s="290">
        <v>1994</v>
      </c>
      <c r="I95" s="282">
        <f t="shared" si="22"/>
        <v>1994</v>
      </c>
    </row>
    <row r="96" spans="1:9" ht="12.75">
      <c r="A96" s="610"/>
      <c r="B96" s="378" t="s">
        <v>4</v>
      </c>
      <c r="C96" s="380"/>
      <c r="D96" s="372">
        <f>SUM(D94:D95)</f>
        <v>0</v>
      </c>
      <c r="E96" s="372">
        <f>SUM(E94:E95)</f>
        <v>2500</v>
      </c>
      <c r="F96" s="529">
        <f t="shared" si="21"/>
        <v>2500</v>
      </c>
      <c r="G96" s="372">
        <f>SUM(G94:G95)</f>
        <v>0</v>
      </c>
      <c r="H96" s="372">
        <f>SUM(H94:H95)</f>
        <v>2077</v>
      </c>
      <c r="I96" s="529">
        <f t="shared" si="22"/>
        <v>2077</v>
      </c>
    </row>
    <row r="97" spans="1:9" ht="12.75">
      <c r="A97" s="92" t="s">
        <v>299</v>
      </c>
      <c r="B97" s="91" t="s">
        <v>298</v>
      </c>
      <c r="C97" s="279"/>
      <c r="D97" s="287"/>
      <c r="E97" s="287"/>
      <c r="F97" s="269">
        <f t="shared" si="21"/>
        <v>0</v>
      </c>
      <c r="G97" s="287">
        <v>0</v>
      </c>
      <c r="H97" s="287">
        <f>F97*0.8212</f>
        <v>0</v>
      </c>
      <c r="I97" s="291">
        <f>G97+H97</f>
        <v>0</v>
      </c>
    </row>
    <row r="98" spans="1:9" ht="12.75">
      <c r="A98" s="583" t="s">
        <v>130</v>
      </c>
      <c r="B98" s="585"/>
      <c r="C98" s="379"/>
      <c r="D98" s="333">
        <f>SUM(D96:D97)</f>
        <v>0</v>
      </c>
      <c r="E98" s="333">
        <f>SUM(E96:E97)</f>
        <v>2500</v>
      </c>
      <c r="F98" s="333">
        <f t="shared" si="21"/>
        <v>2500</v>
      </c>
      <c r="G98" s="333">
        <f>SUM(G96:G97)</f>
        <v>0</v>
      </c>
      <c r="H98" s="333">
        <f>SUM(H96:H97)</f>
        <v>2077</v>
      </c>
      <c r="I98" s="333">
        <f t="shared" si="22"/>
        <v>2077</v>
      </c>
    </row>
    <row r="99" spans="1:9" ht="12.75">
      <c r="A99" s="660" t="s">
        <v>379</v>
      </c>
      <c r="B99" s="280" t="s">
        <v>568</v>
      </c>
      <c r="C99" s="207" t="s">
        <v>326</v>
      </c>
      <c r="D99" s="510">
        <v>0</v>
      </c>
      <c r="E99" s="510">
        <v>2751.21</v>
      </c>
      <c r="F99" s="282">
        <f t="shared" si="21"/>
        <v>2751.21</v>
      </c>
      <c r="G99" s="506">
        <f aca="true" t="shared" si="23" ref="G99:G106">D99*0.8253</f>
        <v>0</v>
      </c>
      <c r="H99" s="506">
        <f aca="true" t="shared" si="24" ref="H99:H106">E99*0.8245</f>
        <v>2268.372645</v>
      </c>
      <c r="I99" s="282">
        <f aca="true" t="shared" si="25" ref="I99:I121">G99+H99</f>
        <v>2268.372645</v>
      </c>
    </row>
    <row r="100" spans="1:9" ht="12.75">
      <c r="A100" s="661"/>
      <c r="B100" s="276" t="s">
        <v>569</v>
      </c>
      <c r="C100" s="207" t="s">
        <v>326</v>
      </c>
      <c r="D100" s="510">
        <v>0</v>
      </c>
      <c r="E100" s="510">
        <v>1615.61</v>
      </c>
      <c r="F100" s="282">
        <f t="shared" si="21"/>
        <v>1615.61</v>
      </c>
      <c r="G100" s="506">
        <f t="shared" si="23"/>
        <v>0</v>
      </c>
      <c r="H100" s="506">
        <f t="shared" si="24"/>
        <v>1332.0704449999998</v>
      </c>
      <c r="I100" s="282">
        <f t="shared" si="25"/>
        <v>1332.0704449999998</v>
      </c>
    </row>
    <row r="101" spans="1:9" ht="12.75">
      <c r="A101" s="661"/>
      <c r="B101" s="276" t="s">
        <v>570</v>
      </c>
      <c r="C101" s="207" t="s">
        <v>326</v>
      </c>
      <c r="D101" s="510">
        <v>0</v>
      </c>
      <c r="E101" s="510">
        <v>4009.6</v>
      </c>
      <c r="F101" s="282">
        <f t="shared" si="21"/>
        <v>4009.6</v>
      </c>
      <c r="G101" s="506">
        <f t="shared" si="23"/>
        <v>0</v>
      </c>
      <c r="H101" s="506">
        <f t="shared" si="24"/>
        <v>3305.9152</v>
      </c>
      <c r="I101" s="282">
        <f t="shared" si="25"/>
        <v>3305.9152</v>
      </c>
    </row>
    <row r="102" spans="1:9" ht="12.75">
      <c r="A102" s="661"/>
      <c r="B102" s="276" t="s">
        <v>571</v>
      </c>
      <c r="C102" s="207" t="s">
        <v>326</v>
      </c>
      <c r="D102" s="510">
        <v>0</v>
      </c>
      <c r="E102" s="510">
        <v>525</v>
      </c>
      <c r="F102" s="282">
        <f t="shared" si="21"/>
        <v>525</v>
      </c>
      <c r="G102" s="506">
        <f t="shared" si="23"/>
        <v>0</v>
      </c>
      <c r="H102" s="506">
        <f t="shared" si="24"/>
        <v>432.8625</v>
      </c>
      <c r="I102" s="282">
        <f t="shared" si="25"/>
        <v>432.8625</v>
      </c>
    </row>
    <row r="103" spans="1:9" ht="12.75">
      <c r="A103" s="661"/>
      <c r="B103" s="276" t="s">
        <v>572</v>
      </c>
      <c r="C103" s="207" t="s">
        <v>326</v>
      </c>
      <c r="D103" s="510">
        <v>0</v>
      </c>
      <c r="E103" s="510">
        <v>561</v>
      </c>
      <c r="F103" s="282">
        <f t="shared" si="21"/>
        <v>561</v>
      </c>
      <c r="G103" s="506">
        <f t="shared" si="23"/>
        <v>0</v>
      </c>
      <c r="H103" s="506">
        <f t="shared" si="24"/>
        <v>462.5445</v>
      </c>
      <c r="I103" s="282">
        <f t="shared" si="25"/>
        <v>462.5445</v>
      </c>
    </row>
    <row r="104" spans="1:9" ht="12.75">
      <c r="A104" s="661"/>
      <c r="B104" s="281" t="s">
        <v>573</v>
      </c>
      <c r="C104" s="207" t="s">
        <v>326</v>
      </c>
      <c r="D104" s="511">
        <v>0</v>
      </c>
      <c r="E104" s="511">
        <v>1580.7763548799999</v>
      </c>
      <c r="F104" s="282">
        <f t="shared" si="21"/>
        <v>1580.7763548799999</v>
      </c>
      <c r="G104" s="506">
        <f t="shared" si="23"/>
        <v>0</v>
      </c>
      <c r="H104" s="506">
        <f t="shared" si="24"/>
        <v>1303.35010459856</v>
      </c>
      <c r="I104" s="282">
        <f t="shared" si="25"/>
        <v>1303.35010459856</v>
      </c>
    </row>
    <row r="105" spans="1:9" ht="12.75">
      <c r="A105" s="661"/>
      <c r="B105" s="281" t="s">
        <v>574</v>
      </c>
      <c r="C105" s="207" t="s">
        <v>326</v>
      </c>
      <c r="D105" s="512">
        <v>0</v>
      </c>
      <c r="E105" s="513">
        <v>507.27967143999996</v>
      </c>
      <c r="F105" s="282">
        <f t="shared" si="21"/>
        <v>507.27967143999996</v>
      </c>
      <c r="G105" s="506">
        <f t="shared" si="23"/>
        <v>0</v>
      </c>
      <c r="H105" s="506">
        <f t="shared" si="24"/>
        <v>418.25208910227997</v>
      </c>
      <c r="I105" s="282">
        <f t="shared" si="25"/>
        <v>418.25208910227997</v>
      </c>
    </row>
    <row r="106" spans="1:9" ht="12.75">
      <c r="A106" s="661"/>
      <c r="B106" s="281" t="s">
        <v>575</v>
      </c>
      <c r="C106" s="207" t="s">
        <v>326</v>
      </c>
      <c r="D106" s="512">
        <v>0</v>
      </c>
      <c r="E106" s="513">
        <v>1756.97691136</v>
      </c>
      <c r="F106" s="282">
        <f t="shared" si="21"/>
        <v>1756.97691136</v>
      </c>
      <c r="G106" s="506">
        <f t="shared" si="23"/>
        <v>0</v>
      </c>
      <c r="H106" s="506">
        <f t="shared" si="24"/>
        <v>1448.62746341632</v>
      </c>
      <c r="I106" s="282">
        <f t="shared" si="25"/>
        <v>1448.62746341632</v>
      </c>
    </row>
    <row r="107" spans="1:9" ht="12.75">
      <c r="A107" s="662"/>
      <c r="B107" s="378" t="s">
        <v>4</v>
      </c>
      <c r="C107" s="380"/>
      <c r="D107" s="372">
        <f>SUM(D99:D106)</f>
        <v>0</v>
      </c>
      <c r="E107" s="372">
        <f>SUM(E99:E106)</f>
        <v>13307.452937679998</v>
      </c>
      <c r="F107" s="529">
        <f t="shared" si="21"/>
        <v>13307.452937679998</v>
      </c>
      <c r="G107" s="372">
        <f>SUM(G99:G106)</f>
        <v>0</v>
      </c>
      <c r="H107" s="372">
        <f>SUM(H99:H106)</f>
        <v>10971.99494711716</v>
      </c>
      <c r="I107" s="529">
        <f t="shared" si="25"/>
        <v>10971.99494711716</v>
      </c>
    </row>
    <row r="108" spans="1:9" ht="12.75">
      <c r="A108" s="292"/>
      <c r="B108" s="293" t="s">
        <v>239</v>
      </c>
      <c r="C108" s="154" t="s">
        <v>326</v>
      </c>
      <c r="D108" s="270">
        <v>50</v>
      </c>
      <c r="E108" s="270">
        <v>300</v>
      </c>
      <c r="F108" s="297">
        <f t="shared" si="21"/>
        <v>350</v>
      </c>
      <c r="G108" s="270">
        <v>42</v>
      </c>
      <c r="H108" s="270">
        <v>250</v>
      </c>
      <c r="I108" s="270">
        <f t="shared" si="25"/>
        <v>292</v>
      </c>
    </row>
    <row r="109" spans="1:9" ht="12.75">
      <c r="A109" s="294"/>
      <c r="B109" s="293" t="s">
        <v>567</v>
      </c>
      <c r="C109" s="154" t="s">
        <v>326</v>
      </c>
      <c r="D109" s="270">
        <v>0</v>
      </c>
      <c r="E109" s="270">
        <v>2100</v>
      </c>
      <c r="F109" s="297">
        <f t="shared" si="21"/>
        <v>2100</v>
      </c>
      <c r="G109" s="270">
        <f>D109*0.8231</f>
        <v>0</v>
      </c>
      <c r="H109" s="270">
        <v>1740</v>
      </c>
      <c r="I109" s="270">
        <f t="shared" si="25"/>
        <v>1740</v>
      </c>
    </row>
    <row r="110" spans="1:9" ht="12.75">
      <c r="A110" s="292"/>
      <c r="B110" s="293"/>
      <c r="C110" s="293"/>
      <c r="D110" s="270"/>
      <c r="E110" s="270"/>
      <c r="F110" s="297">
        <f t="shared" si="21"/>
        <v>0</v>
      </c>
      <c r="G110" s="270">
        <f>D110*0.8231</f>
        <v>0</v>
      </c>
      <c r="H110" s="270">
        <f>E110*0.8212</f>
        <v>0</v>
      </c>
      <c r="I110" s="270">
        <f t="shared" si="25"/>
        <v>0</v>
      </c>
    </row>
    <row r="111" spans="1:9" ht="12.75">
      <c r="A111" s="295"/>
      <c r="B111" s="296" t="s">
        <v>298</v>
      </c>
      <c r="C111" s="293"/>
      <c r="D111" s="287"/>
      <c r="E111" s="287"/>
      <c r="F111" s="297">
        <f t="shared" si="21"/>
        <v>0</v>
      </c>
      <c r="G111" s="270">
        <f>D111*0.8231</f>
        <v>0</v>
      </c>
      <c r="H111" s="270">
        <f>E111*0.8212</f>
        <v>0</v>
      </c>
      <c r="I111" s="298">
        <f t="shared" si="25"/>
        <v>0</v>
      </c>
    </row>
    <row r="112" spans="1:9" ht="12.75">
      <c r="A112" s="665" t="s">
        <v>130</v>
      </c>
      <c r="B112" s="666"/>
      <c r="C112" s="385"/>
      <c r="D112" s="333">
        <f>SUM(D107:D111)</f>
        <v>50</v>
      </c>
      <c r="E112" s="333">
        <f>SUM(E107:E111)</f>
        <v>15707.452937679998</v>
      </c>
      <c r="F112" s="333">
        <f aca="true" t="shared" si="26" ref="F112:F121">D112+E112</f>
        <v>15757.452937679998</v>
      </c>
      <c r="G112" s="333">
        <f>SUM(G107:G111)</f>
        <v>42</v>
      </c>
      <c r="H112" s="333">
        <f>SUM(H107:H111)</f>
        <v>12961.99494711716</v>
      </c>
      <c r="I112" s="333">
        <f t="shared" si="25"/>
        <v>13003.99494711716</v>
      </c>
    </row>
    <row r="113" spans="1:9" ht="12.75">
      <c r="A113" s="299"/>
      <c r="B113" s="293" t="s">
        <v>576</v>
      </c>
      <c r="C113" s="154" t="s">
        <v>327</v>
      </c>
      <c r="D113" s="270">
        <v>0</v>
      </c>
      <c r="E113" s="270">
        <v>200</v>
      </c>
      <c r="F113" s="270">
        <f>D113+E113</f>
        <v>200</v>
      </c>
      <c r="G113" s="270">
        <f>D113*0.8231</f>
        <v>0</v>
      </c>
      <c r="H113" s="270">
        <v>170</v>
      </c>
      <c r="I113" s="270">
        <f t="shared" si="25"/>
        <v>170</v>
      </c>
    </row>
    <row r="114" spans="1:9" ht="12.75">
      <c r="A114" s="299"/>
      <c r="B114" s="293" t="s">
        <v>567</v>
      </c>
      <c r="C114" s="154" t="s">
        <v>327</v>
      </c>
      <c r="D114" s="270">
        <v>0</v>
      </c>
      <c r="E114" s="270">
        <v>1000</v>
      </c>
      <c r="F114" s="270">
        <f>D114+E114</f>
        <v>1000</v>
      </c>
      <c r="G114" s="270">
        <f>D114*0.8231</f>
        <v>0</v>
      </c>
      <c r="H114" s="270">
        <v>825</v>
      </c>
      <c r="I114" s="270">
        <f t="shared" si="25"/>
        <v>825</v>
      </c>
    </row>
    <row r="115" spans="1:9" ht="12.75">
      <c r="A115" s="299"/>
      <c r="B115" s="293" t="s">
        <v>567</v>
      </c>
      <c r="C115" s="154" t="s">
        <v>328</v>
      </c>
      <c r="D115" s="270">
        <v>0</v>
      </c>
      <c r="E115" s="270">
        <v>1000</v>
      </c>
      <c r="F115" s="270">
        <f>D115+E115</f>
        <v>1000</v>
      </c>
      <c r="G115" s="270">
        <v>0</v>
      </c>
      <c r="H115" s="270">
        <v>825</v>
      </c>
      <c r="I115" s="270">
        <f t="shared" si="25"/>
        <v>825</v>
      </c>
    </row>
    <row r="116" spans="1:9" ht="12.75">
      <c r="A116" s="300" t="s">
        <v>300</v>
      </c>
      <c r="B116" s="293"/>
      <c r="C116" s="293"/>
      <c r="D116" s="270"/>
      <c r="E116" s="270"/>
      <c r="F116" s="270">
        <f>D116+E116</f>
        <v>0</v>
      </c>
      <c r="G116" s="270">
        <f>D116*0.8231</f>
        <v>0</v>
      </c>
      <c r="H116" s="270">
        <f>E116*0.8212</f>
        <v>0</v>
      </c>
      <c r="I116" s="270">
        <f t="shared" si="25"/>
        <v>0</v>
      </c>
    </row>
    <row r="117" spans="1:9" ht="12.75">
      <c r="A117" s="301" t="s">
        <v>299</v>
      </c>
      <c r="B117" s="302" t="s">
        <v>298</v>
      </c>
      <c r="C117" s="293"/>
      <c r="D117" s="270"/>
      <c r="E117" s="270"/>
      <c r="F117" s="270">
        <f>D117+E117</f>
        <v>0</v>
      </c>
      <c r="G117" s="270">
        <f>D117*0.8231</f>
        <v>0</v>
      </c>
      <c r="H117" s="270">
        <f>E117*0.8212</f>
        <v>0</v>
      </c>
      <c r="I117" s="270">
        <f t="shared" si="25"/>
        <v>0</v>
      </c>
    </row>
    <row r="118" spans="1:9" ht="12.75">
      <c r="A118" s="665" t="s">
        <v>130</v>
      </c>
      <c r="B118" s="666"/>
      <c r="C118" s="385"/>
      <c r="D118" s="333">
        <f>SUM(D113:D117)</f>
        <v>0</v>
      </c>
      <c r="E118" s="333">
        <f>SUM(E113:E117)</f>
        <v>2200</v>
      </c>
      <c r="F118" s="333">
        <f t="shared" si="26"/>
        <v>2200</v>
      </c>
      <c r="G118" s="333">
        <f>SUM(G113:G117)</f>
        <v>0</v>
      </c>
      <c r="H118" s="333">
        <f>SUM(H113:H117)</f>
        <v>1820</v>
      </c>
      <c r="I118" s="333">
        <f t="shared" si="25"/>
        <v>1820</v>
      </c>
    </row>
    <row r="119" spans="1:9" ht="12.75">
      <c r="A119" s="664" t="s">
        <v>240</v>
      </c>
      <c r="B119" s="664"/>
      <c r="C119" s="303"/>
      <c r="D119" s="514">
        <v>605</v>
      </c>
      <c r="E119" s="514">
        <v>34569</v>
      </c>
      <c r="F119" s="305">
        <f t="shared" si="26"/>
        <v>35174</v>
      </c>
      <c r="G119" s="304">
        <v>500</v>
      </c>
      <c r="H119" s="304">
        <v>28469</v>
      </c>
      <c r="I119" s="305">
        <f t="shared" si="25"/>
        <v>28969</v>
      </c>
    </row>
    <row r="120" spans="1:9" ht="12.75">
      <c r="A120" s="663" t="s">
        <v>241</v>
      </c>
      <c r="B120" s="663"/>
      <c r="C120" s="306"/>
      <c r="D120" s="515">
        <v>150</v>
      </c>
      <c r="E120" s="515">
        <v>7600</v>
      </c>
      <c r="F120" s="308">
        <f t="shared" si="26"/>
        <v>7750</v>
      </c>
      <c r="G120" s="307">
        <v>124</v>
      </c>
      <c r="H120" s="307">
        <v>6297</v>
      </c>
      <c r="I120" s="308">
        <f t="shared" si="25"/>
        <v>6421</v>
      </c>
    </row>
    <row r="121" spans="1:9" ht="12.75">
      <c r="A121" s="671" t="s">
        <v>301</v>
      </c>
      <c r="B121" s="672"/>
      <c r="C121" s="387"/>
      <c r="D121" s="333">
        <f>SUM(D119:D120)</f>
        <v>755</v>
      </c>
      <c r="E121" s="388">
        <f>SUM(E119:E120)</f>
        <v>42169</v>
      </c>
      <c r="F121" s="333">
        <f t="shared" si="26"/>
        <v>42924</v>
      </c>
      <c r="G121" s="388">
        <f>SUM(G119:G120)</f>
        <v>624</v>
      </c>
      <c r="H121" s="333">
        <f>SUM(H119:H120)</f>
        <v>34766</v>
      </c>
      <c r="I121" s="333">
        <f t="shared" si="25"/>
        <v>35390</v>
      </c>
    </row>
    <row r="124" ht="12.75" customHeight="1"/>
    <row r="125" ht="12.75" customHeight="1"/>
    <row r="126" spans="1:9" s="373" customFormat="1" ht="12.75" customHeight="1">
      <c r="A126" s="93"/>
      <c r="B126" s="93"/>
      <c r="C126" s="119"/>
      <c r="D126"/>
      <c r="E126"/>
      <c r="F126"/>
      <c r="G126"/>
      <c r="H126"/>
      <c r="I126"/>
    </row>
    <row r="127" spans="1:9" s="373" customFormat="1" ht="12.75" customHeight="1">
      <c r="A127" s="93"/>
      <c r="B127" s="93"/>
      <c r="C127" s="119"/>
      <c r="D127"/>
      <c r="E127"/>
      <c r="F127"/>
      <c r="G127"/>
      <c r="H127"/>
      <c r="I127"/>
    </row>
    <row r="128" ht="12.75" customHeight="1"/>
    <row r="129" ht="12.75" customHeight="1"/>
    <row r="130" ht="12.75" customHeight="1"/>
    <row r="131" ht="12.75" customHeight="1"/>
    <row r="132" spans="1:4" ht="12.75" customHeight="1">
      <c r="A132" s="559" t="s">
        <v>22</v>
      </c>
      <c r="B132" s="559"/>
      <c r="C132" s="559"/>
      <c r="D132" s="559"/>
    </row>
    <row r="133" spans="1:9" ht="12.75" customHeight="1">
      <c r="A133" s="670" t="s">
        <v>116</v>
      </c>
      <c r="B133" s="670"/>
      <c r="C133" s="670"/>
      <c r="D133" s="670"/>
      <c r="E133" s="24"/>
      <c r="F133" s="24"/>
      <c r="G133" s="24"/>
      <c r="H133" s="23"/>
      <c r="I133" s="23"/>
    </row>
    <row r="134" spans="1:9" ht="12.75" customHeight="1">
      <c r="A134" s="35"/>
      <c r="B134" s="35"/>
      <c r="C134" s="117"/>
      <c r="D134" s="35"/>
      <c r="E134" s="24"/>
      <c r="F134" s="24"/>
      <c r="G134" s="24"/>
      <c r="H134" s="23"/>
      <c r="I134" s="23"/>
    </row>
    <row r="135" spans="1:9" ht="12.75" customHeight="1">
      <c r="A135" s="35"/>
      <c r="B135" s="35"/>
      <c r="C135" s="117"/>
      <c r="D135" s="35"/>
      <c r="E135" s="24"/>
      <c r="F135" s="24"/>
      <c r="G135" s="24"/>
      <c r="H135" s="23"/>
      <c r="I135" s="23"/>
    </row>
    <row r="136" spans="1:9" ht="12.75" customHeight="1">
      <c r="A136" s="669" t="s">
        <v>237</v>
      </c>
      <c r="B136" s="669"/>
      <c r="C136" s="669"/>
      <c r="D136" s="669"/>
      <c r="E136" s="669"/>
      <c r="F136" s="669"/>
      <c r="G136" s="669"/>
      <c r="H136" s="669"/>
      <c r="I136" s="669"/>
    </row>
    <row r="137" spans="1:9" ht="12.75" customHeight="1">
      <c r="A137" s="669" t="s">
        <v>522</v>
      </c>
      <c r="B137" s="669"/>
      <c r="C137" s="669"/>
      <c r="D137" s="669"/>
      <c r="E137" s="669"/>
      <c r="F137" s="669"/>
      <c r="G137" s="669"/>
      <c r="H137" s="669"/>
      <c r="I137" s="669"/>
    </row>
    <row r="138" spans="1:9" s="373" customFormat="1" ht="12.75" customHeight="1">
      <c r="A138" s="34"/>
      <c r="B138" s="34"/>
      <c r="C138" s="116"/>
      <c r="D138" s="34"/>
      <c r="E138" s="34"/>
      <c r="F138" s="34"/>
      <c r="G138" s="34"/>
      <c r="H138" s="34"/>
      <c r="I138" s="34"/>
    </row>
    <row r="139" spans="1:9" ht="12.75" customHeight="1">
      <c r="A139" s="34"/>
      <c r="B139" s="34"/>
      <c r="C139" s="116"/>
      <c r="D139" s="34"/>
      <c r="E139" s="34"/>
      <c r="F139" s="34"/>
      <c r="G139" s="34"/>
      <c r="H139" s="587" t="s">
        <v>248</v>
      </c>
      <c r="I139" s="587"/>
    </row>
    <row r="140" spans="1:9" ht="12.75" customHeight="1">
      <c r="A140" s="561" t="s">
        <v>293</v>
      </c>
      <c r="B140" s="561" t="s">
        <v>238</v>
      </c>
      <c r="C140" s="374" t="s">
        <v>160</v>
      </c>
      <c r="D140" s="583" t="s">
        <v>244</v>
      </c>
      <c r="E140" s="584"/>
      <c r="F140" s="585"/>
      <c r="G140" s="583" t="s">
        <v>243</v>
      </c>
      <c r="H140" s="584"/>
      <c r="I140" s="585"/>
    </row>
    <row r="141" spans="1:9" s="373" customFormat="1" ht="12.75" customHeight="1">
      <c r="A141" s="563"/>
      <c r="B141" s="563"/>
      <c r="C141" s="375" t="s">
        <v>362</v>
      </c>
      <c r="D141" s="376" t="s">
        <v>2</v>
      </c>
      <c r="E141" s="376" t="s">
        <v>3</v>
      </c>
      <c r="F141" s="376" t="s">
        <v>4</v>
      </c>
      <c r="G141" s="376" t="s">
        <v>2</v>
      </c>
      <c r="H141" s="376" t="s">
        <v>3</v>
      </c>
      <c r="I141" s="376" t="s">
        <v>4</v>
      </c>
    </row>
    <row r="142" spans="1:9" ht="12.75" customHeight="1">
      <c r="A142" s="608" t="s">
        <v>272</v>
      </c>
      <c r="B142" s="272">
        <v>61</v>
      </c>
      <c r="C142" s="150" t="s">
        <v>319</v>
      </c>
      <c r="D142" s="38">
        <v>445</v>
      </c>
      <c r="E142" s="38">
        <v>405</v>
      </c>
      <c r="F142" s="38">
        <f aca="true" t="shared" si="27" ref="F142:F151">D142+E142</f>
        <v>850</v>
      </c>
      <c r="G142" s="38">
        <v>370</v>
      </c>
      <c r="H142" s="38">
        <v>344</v>
      </c>
      <c r="I142" s="38">
        <f aca="true" t="shared" si="28" ref="I142:I151">G142+H142</f>
        <v>714</v>
      </c>
    </row>
    <row r="143" spans="1:9" ht="12.75" customHeight="1">
      <c r="A143" s="609"/>
      <c r="B143" s="272">
        <v>62</v>
      </c>
      <c r="C143" s="150" t="s">
        <v>319</v>
      </c>
      <c r="D143" s="38">
        <v>1325</v>
      </c>
      <c r="E143" s="38">
        <v>2095</v>
      </c>
      <c r="F143" s="38">
        <f t="shared" si="27"/>
        <v>3420</v>
      </c>
      <c r="G143" s="38">
        <v>1101</v>
      </c>
      <c r="H143" s="38">
        <v>1780</v>
      </c>
      <c r="I143" s="38">
        <f t="shared" si="28"/>
        <v>2881</v>
      </c>
    </row>
    <row r="144" spans="1:9" s="373" customFormat="1" ht="12.75" customHeight="1">
      <c r="A144" s="609"/>
      <c r="B144" s="272">
        <v>71</v>
      </c>
      <c r="C144" s="150" t="s">
        <v>319</v>
      </c>
      <c r="D144" s="38">
        <v>0</v>
      </c>
      <c r="E144" s="38">
        <v>535</v>
      </c>
      <c r="F144" s="38">
        <f t="shared" si="27"/>
        <v>535</v>
      </c>
      <c r="G144" s="38">
        <v>0</v>
      </c>
      <c r="H144" s="38">
        <v>455</v>
      </c>
      <c r="I144" s="38">
        <f t="shared" si="28"/>
        <v>455</v>
      </c>
    </row>
    <row r="145" spans="1:9" ht="12.75" customHeight="1">
      <c r="A145" s="609"/>
      <c r="B145" s="272"/>
      <c r="C145" s="150"/>
      <c r="D145" s="38"/>
      <c r="E145" s="38"/>
      <c r="F145" s="38">
        <f t="shared" si="27"/>
        <v>0</v>
      </c>
      <c r="G145" s="38"/>
      <c r="H145" s="38"/>
      <c r="I145" s="38">
        <f t="shared" si="28"/>
        <v>0</v>
      </c>
    </row>
    <row r="146" spans="1:9" s="373" customFormat="1" ht="12.75" customHeight="1">
      <c r="A146" s="609"/>
      <c r="B146" s="90"/>
      <c r="C146" s="154"/>
      <c r="D146" s="38"/>
      <c r="E146" s="38"/>
      <c r="F146" s="38">
        <f t="shared" si="27"/>
        <v>0</v>
      </c>
      <c r="G146" s="38"/>
      <c r="H146" s="38"/>
      <c r="I146" s="38">
        <f t="shared" si="28"/>
        <v>0</v>
      </c>
    </row>
    <row r="147" spans="1:9" ht="12.75" customHeight="1">
      <c r="A147" s="609"/>
      <c r="B147" s="90"/>
      <c r="C147" s="154"/>
      <c r="D147" s="38"/>
      <c r="E147" s="38"/>
      <c r="F147" s="38">
        <f t="shared" si="27"/>
        <v>0</v>
      </c>
      <c r="G147" s="38"/>
      <c r="H147" s="38"/>
      <c r="I147" s="38">
        <f t="shared" si="28"/>
        <v>0</v>
      </c>
    </row>
    <row r="148" spans="1:9" ht="12.75" customHeight="1">
      <c r="A148" s="610"/>
      <c r="B148" s="378" t="s">
        <v>4</v>
      </c>
      <c r="C148" s="380"/>
      <c r="D148" s="351">
        <f>SUM(D142:D147)</f>
        <v>1770</v>
      </c>
      <c r="E148" s="351">
        <f>SUM(E142:E147)</f>
        <v>3035</v>
      </c>
      <c r="F148" s="351">
        <f t="shared" si="27"/>
        <v>4805</v>
      </c>
      <c r="G148" s="351">
        <f>SUM(G142:G147)</f>
        <v>1471</v>
      </c>
      <c r="H148" s="351">
        <f>SUM(H142:H147)</f>
        <v>2579</v>
      </c>
      <c r="I148" s="351">
        <f t="shared" si="28"/>
        <v>4050</v>
      </c>
    </row>
    <row r="149" spans="1:9" ht="12.75" customHeight="1">
      <c r="A149" s="92" t="s">
        <v>299</v>
      </c>
      <c r="B149" s="91" t="s">
        <v>298</v>
      </c>
      <c r="C149" s="151"/>
      <c r="D149" s="59"/>
      <c r="E149" s="59"/>
      <c r="F149" s="59">
        <f t="shared" si="27"/>
        <v>0</v>
      </c>
      <c r="G149" s="59"/>
      <c r="H149" s="59"/>
      <c r="I149" s="59">
        <f t="shared" si="28"/>
        <v>0</v>
      </c>
    </row>
    <row r="150" spans="1:9" ht="12.75" customHeight="1">
      <c r="A150" s="583" t="s">
        <v>130</v>
      </c>
      <c r="B150" s="585"/>
      <c r="C150" s="379"/>
      <c r="D150" s="344">
        <f>SUM(D148:D149)</f>
        <v>1770</v>
      </c>
      <c r="E150" s="344">
        <f>SUM(E148:E149)</f>
        <v>3035</v>
      </c>
      <c r="F150" s="344">
        <f t="shared" si="27"/>
        <v>4805</v>
      </c>
      <c r="G150" s="344">
        <f>SUM(G148:G149)</f>
        <v>1471</v>
      </c>
      <c r="H150" s="344">
        <f>SUM(H148:H149)</f>
        <v>2579</v>
      </c>
      <c r="I150" s="344">
        <f t="shared" si="28"/>
        <v>4050</v>
      </c>
    </row>
    <row r="151" spans="1:9" ht="12.75" customHeight="1">
      <c r="A151" s="660" t="s">
        <v>249</v>
      </c>
      <c r="B151" s="273">
        <v>80</v>
      </c>
      <c r="C151" s="152" t="s">
        <v>324</v>
      </c>
      <c r="D151" s="60">
        <v>0</v>
      </c>
      <c r="E151" s="60">
        <v>1605</v>
      </c>
      <c r="F151" s="60">
        <f t="shared" si="27"/>
        <v>1605</v>
      </c>
      <c r="G151" s="60">
        <v>0</v>
      </c>
      <c r="H151" s="60">
        <v>1300</v>
      </c>
      <c r="I151" s="60">
        <f t="shared" si="28"/>
        <v>1300</v>
      </c>
    </row>
    <row r="152" spans="1:9" ht="12.75" customHeight="1">
      <c r="A152" s="661"/>
      <c r="B152" s="272">
        <v>82</v>
      </c>
      <c r="C152" s="150" t="s">
        <v>324</v>
      </c>
      <c r="D152" s="38">
        <v>0</v>
      </c>
      <c r="E152" s="38">
        <v>954</v>
      </c>
      <c r="F152" s="60">
        <f aca="true" t="shared" si="29" ref="F152:F157">D152+E152</f>
        <v>954</v>
      </c>
      <c r="G152" s="38">
        <v>0</v>
      </c>
      <c r="H152" s="38">
        <v>790</v>
      </c>
      <c r="I152" s="60">
        <f aca="true" t="shared" si="30" ref="I152:I157">G152+H152</f>
        <v>790</v>
      </c>
    </row>
    <row r="153" spans="1:9" ht="12.75" customHeight="1">
      <c r="A153" s="661"/>
      <c r="B153" s="272">
        <v>83</v>
      </c>
      <c r="C153" s="150" t="s">
        <v>324</v>
      </c>
      <c r="D153" s="38">
        <v>0</v>
      </c>
      <c r="E153" s="38">
        <v>1717</v>
      </c>
      <c r="F153" s="60">
        <f t="shared" si="29"/>
        <v>1717</v>
      </c>
      <c r="G153" s="38">
        <v>0</v>
      </c>
      <c r="H153" s="38">
        <v>1450</v>
      </c>
      <c r="I153" s="60">
        <f t="shared" si="30"/>
        <v>1450</v>
      </c>
    </row>
    <row r="154" spans="1:9" ht="12.75" customHeight="1">
      <c r="A154" s="661"/>
      <c r="B154" s="272">
        <v>86</v>
      </c>
      <c r="C154" s="150" t="s">
        <v>324</v>
      </c>
      <c r="D154" s="38">
        <v>0</v>
      </c>
      <c r="E154" s="38">
        <v>604</v>
      </c>
      <c r="F154" s="60">
        <f t="shared" si="29"/>
        <v>604</v>
      </c>
      <c r="G154" s="38">
        <v>0</v>
      </c>
      <c r="H154" s="38">
        <v>500</v>
      </c>
      <c r="I154" s="60">
        <f t="shared" si="30"/>
        <v>500</v>
      </c>
    </row>
    <row r="155" spans="1:9" s="373" customFormat="1" ht="12.75" customHeight="1">
      <c r="A155" s="661"/>
      <c r="B155" s="272">
        <v>89</v>
      </c>
      <c r="C155" s="150" t="s">
        <v>324</v>
      </c>
      <c r="D155" s="38">
        <v>0</v>
      </c>
      <c r="E155" s="38">
        <v>326</v>
      </c>
      <c r="F155" s="60">
        <f t="shared" si="29"/>
        <v>326</v>
      </c>
      <c r="G155" s="38">
        <v>0</v>
      </c>
      <c r="H155" s="38">
        <v>270</v>
      </c>
      <c r="I155" s="60">
        <f t="shared" si="30"/>
        <v>270</v>
      </c>
    </row>
    <row r="156" spans="1:9" s="43" customFormat="1" ht="12.75" customHeight="1">
      <c r="A156" s="661"/>
      <c r="B156" s="90">
        <v>92</v>
      </c>
      <c r="C156" s="154" t="s">
        <v>327</v>
      </c>
      <c r="D156" s="38">
        <v>0</v>
      </c>
      <c r="E156" s="38">
        <v>242</v>
      </c>
      <c r="F156" s="60">
        <f t="shared" si="29"/>
        <v>242</v>
      </c>
      <c r="G156" s="38">
        <v>0</v>
      </c>
      <c r="H156" s="38">
        <v>200</v>
      </c>
      <c r="I156" s="60">
        <f t="shared" si="30"/>
        <v>200</v>
      </c>
    </row>
    <row r="157" spans="1:9" s="43" customFormat="1" ht="12.75" customHeight="1">
      <c r="A157" s="661"/>
      <c r="B157" s="90">
        <v>105</v>
      </c>
      <c r="C157" s="154" t="s">
        <v>327</v>
      </c>
      <c r="D157" s="38">
        <v>0</v>
      </c>
      <c r="E157" s="38">
        <v>4590</v>
      </c>
      <c r="F157" s="60">
        <f t="shared" si="29"/>
        <v>4590</v>
      </c>
      <c r="G157" s="38">
        <v>0</v>
      </c>
      <c r="H157" s="38">
        <v>3800</v>
      </c>
      <c r="I157" s="60">
        <f t="shared" si="30"/>
        <v>3800</v>
      </c>
    </row>
    <row r="158" spans="1:9" s="43" customFormat="1" ht="12.75" customHeight="1">
      <c r="A158" s="662"/>
      <c r="B158" s="378" t="s">
        <v>4</v>
      </c>
      <c r="C158" s="380"/>
      <c r="D158" s="351">
        <f>SUM(D151:D157)</f>
        <v>0</v>
      </c>
      <c r="E158" s="351">
        <f>SUM(E151:E157)</f>
        <v>10038</v>
      </c>
      <c r="F158" s="381">
        <f>D158+E158</f>
        <v>10038</v>
      </c>
      <c r="G158" s="351">
        <f>SUM(G151:G157)</f>
        <v>0</v>
      </c>
      <c r="H158" s="351">
        <f>SUM(H151:H157)</f>
        <v>8310</v>
      </c>
      <c r="I158" s="381">
        <f>G158+H158</f>
        <v>8310</v>
      </c>
    </row>
    <row r="159" spans="1:9" ht="12.75" customHeight="1">
      <c r="A159" s="658" t="s">
        <v>299</v>
      </c>
      <c r="B159" s="91" t="s">
        <v>298</v>
      </c>
      <c r="C159" s="151" t="s">
        <v>324</v>
      </c>
      <c r="D159" s="59">
        <v>0</v>
      </c>
      <c r="E159" s="59">
        <v>2691</v>
      </c>
      <c r="F159" s="59">
        <f>D159+E159</f>
        <v>2691</v>
      </c>
      <c r="G159" s="59">
        <v>0</v>
      </c>
      <c r="H159" s="59">
        <v>2227</v>
      </c>
      <c r="I159" s="59">
        <f>G159+H159</f>
        <v>2227</v>
      </c>
    </row>
    <row r="160" spans="1:9" s="373" customFormat="1" ht="12.75" customHeight="1">
      <c r="A160" s="659"/>
      <c r="B160" s="91" t="s">
        <v>298</v>
      </c>
      <c r="C160" s="151" t="s">
        <v>327</v>
      </c>
      <c r="D160" s="59">
        <v>25</v>
      </c>
      <c r="E160" s="59">
        <v>2528</v>
      </c>
      <c r="F160" s="59">
        <f>D160+E160</f>
        <v>2553</v>
      </c>
      <c r="G160" s="59">
        <v>20</v>
      </c>
      <c r="H160" s="59">
        <v>2093</v>
      </c>
      <c r="I160" s="59">
        <f>G160+H160</f>
        <v>2113</v>
      </c>
    </row>
    <row r="161" spans="1:9" ht="12.75" customHeight="1">
      <c r="A161" s="583" t="s">
        <v>130</v>
      </c>
      <c r="B161" s="585"/>
      <c r="C161" s="379"/>
      <c r="D161" s="344">
        <f>SUM(D158:D160)</f>
        <v>25</v>
      </c>
      <c r="E161" s="344">
        <f>SUM(E158:E160)</f>
        <v>15257</v>
      </c>
      <c r="F161" s="344">
        <f>D161+E161</f>
        <v>15282</v>
      </c>
      <c r="G161" s="344">
        <f>SUM(G158:G160)</f>
        <v>20</v>
      </c>
      <c r="H161" s="344">
        <f>SUM(H158:H160)</f>
        <v>12630</v>
      </c>
      <c r="I161" s="344">
        <f>G161+H161</f>
        <v>12650</v>
      </c>
    </row>
    <row r="162" spans="1:9" ht="12.75" customHeight="1">
      <c r="A162" s="679" t="s">
        <v>240</v>
      </c>
      <c r="B162" s="679"/>
      <c r="C162" s="118"/>
      <c r="D162" s="38">
        <f>D148+D158</f>
        <v>1770</v>
      </c>
      <c r="E162" s="61">
        <f>E148+E158</f>
        <v>13073</v>
      </c>
      <c r="F162" s="61">
        <f>SUM(D162:E162)</f>
        <v>14843</v>
      </c>
      <c r="G162" s="61">
        <f>G148+G158</f>
        <v>1471</v>
      </c>
      <c r="H162" s="61">
        <f>H148+H158</f>
        <v>10889</v>
      </c>
      <c r="I162" s="61">
        <f>SUM(G162:H162)</f>
        <v>12360</v>
      </c>
    </row>
    <row r="163" spans="1:9" ht="12.75" customHeight="1">
      <c r="A163" s="657" t="s">
        <v>241</v>
      </c>
      <c r="B163" s="657"/>
      <c r="C163" s="118"/>
      <c r="D163" s="61">
        <f>D149+D160</f>
        <v>25</v>
      </c>
      <c r="E163" s="38">
        <f>E149+E159+E160</f>
        <v>5219</v>
      </c>
      <c r="F163" s="38">
        <f>SUM(D163:E163)</f>
        <v>5244</v>
      </c>
      <c r="G163" s="38">
        <f>G149+G160</f>
        <v>20</v>
      </c>
      <c r="H163" s="38">
        <f>H149+H159+H160</f>
        <v>4320</v>
      </c>
      <c r="I163" s="62">
        <f>SUM(G163:H163)</f>
        <v>4340</v>
      </c>
    </row>
    <row r="164" spans="1:9" s="43" customFormat="1" ht="12.75" customHeight="1">
      <c r="A164" s="583" t="s">
        <v>302</v>
      </c>
      <c r="B164" s="585"/>
      <c r="C164" s="383"/>
      <c r="D164" s="344">
        <f>SUM(D162:D163)</f>
        <v>1795</v>
      </c>
      <c r="E164" s="384">
        <f>SUM(E162:E163)</f>
        <v>18292</v>
      </c>
      <c r="F164" s="344">
        <f>D164+E164</f>
        <v>20087</v>
      </c>
      <c r="G164" s="384">
        <f>SUM(G162:G163)</f>
        <v>1491</v>
      </c>
      <c r="H164" s="344">
        <f>SUM(H162:H163)</f>
        <v>15209</v>
      </c>
      <c r="I164" s="344">
        <f>G164+H164</f>
        <v>16700</v>
      </c>
    </row>
    <row r="165" spans="1:9" s="43" customFormat="1" ht="12.75" customHeight="1">
      <c r="A165" s="93"/>
      <c r="B165" s="93"/>
      <c r="C165" s="119"/>
      <c r="D165"/>
      <c r="E165"/>
      <c r="F165"/>
      <c r="G165"/>
      <c r="H165"/>
      <c r="I165"/>
    </row>
    <row r="166" spans="1:9" s="386" customFormat="1" ht="12.75" customHeight="1">
      <c r="A166" s="93"/>
      <c r="B166" s="93"/>
      <c r="C166" s="119"/>
      <c r="D166"/>
      <c r="E166"/>
      <c r="F166"/>
      <c r="G166"/>
      <c r="H166"/>
      <c r="I166"/>
    </row>
    <row r="167" ht="12.75" customHeight="1"/>
    <row r="168" ht="12.75" customHeight="1"/>
    <row r="169" spans="1:9" s="373" customFormat="1" ht="12.75" customHeight="1">
      <c r="A169" s="93"/>
      <c r="B169" s="93"/>
      <c r="C169" s="119"/>
      <c r="D169"/>
      <c r="E169"/>
      <c r="F169"/>
      <c r="G169"/>
      <c r="H169"/>
      <c r="I169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spans="1:9" s="373" customFormat="1" ht="12.75" customHeight="1">
      <c r="A188" s="93"/>
      <c r="B188" s="93"/>
      <c r="C188" s="119"/>
      <c r="D188"/>
      <c r="E188"/>
      <c r="F188"/>
      <c r="G188"/>
      <c r="H188"/>
      <c r="I188"/>
    </row>
    <row r="189" spans="1:9" s="373" customFormat="1" ht="12.75" customHeight="1">
      <c r="A189" s="93"/>
      <c r="B189" s="93"/>
      <c r="C189" s="119"/>
      <c r="D189"/>
      <c r="E189"/>
      <c r="F189"/>
      <c r="G189"/>
      <c r="H189"/>
      <c r="I189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spans="1:9" s="373" customFormat="1" ht="12.75" customHeight="1">
      <c r="A196" s="93"/>
      <c r="B196" s="93"/>
      <c r="C196" s="119"/>
      <c r="D196"/>
      <c r="E196"/>
      <c r="F196"/>
      <c r="G196"/>
      <c r="H196"/>
      <c r="I196"/>
    </row>
    <row r="197" ht="12.75" customHeight="1"/>
    <row r="198" spans="1:9" s="373" customFormat="1" ht="12.75" customHeight="1">
      <c r="A198" t="s">
        <v>22</v>
      </c>
      <c r="B198"/>
      <c r="C198"/>
      <c r="D198"/>
      <c r="E198"/>
      <c r="F198"/>
      <c r="G198"/>
      <c r="H198"/>
      <c r="I198"/>
    </row>
    <row r="199" spans="1:3" ht="12.75" customHeight="1">
      <c r="A199" t="s">
        <v>65</v>
      </c>
      <c r="B199"/>
      <c r="C199"/>
    </row>
    <row r="200" spans="1:9" ht="12.75" customHeight="1">
      <c r="A200" s="686" t="s">
        <v>449</v>
      </c>
      <c r="B200" s="686"/>
      <c r="C200" s="686"/>
      <c r="D200" s="686"/>
      <c r="E200" s="686"/>
      <c r="F200" s="686"/>
      <c r="G200" s="686"/>
      <c r="H200" s="686"/>
      <c r="I200" s="686"/>
    </row>
    <row r="201" spans="1:9" ht="12.75" customHeight="1">
      <c r="A201" s="686" t="s">
        <v>523</v>
      </c>
      <c r="B201" s="686"/>
      <c r="C201" s="686"/>
      <c r="D201" s="686"/>
      <c r="E201" s="686"/>
      <c r="F201" s="686"/>
      <c r="G201" s="686"/>
      <c r="H201" s="686"/>
      <c r="I201" s="686"/>
    </row>
    <row r="202" spans="1:3" ht="12.75" customHeight="1">
      <c r="A202"/>
      <c r="B202"/>
      <c r="C202"/>
    </row>
    <row r="203" spans="1:9" ht="12.75" customHeight="1">
      <c r="A203" s="561" t="s">
        <v>293</v>
      </c>
      <c r="B203" s="561" t="s">
        <v>238</v>
      </c>
      <c r="C203" s="374" t="s">
        <v>160</v>
      </c>
      <c r="D203" s="583" t="s">
        <v>244</v>
      </c>
      <c r="E203" s="584"/>
      <c r="F203" s="585"/>
      <c r="G203" s="583" t="s">
        <v>243</v>
      </c>
      <c r="H203" s="584"/>
      <c r="I203" s="585"/>
    </row>
    <row r="204" spans="1:9" ht="12.75" customHeight="1">
      <c r="A204" s="563"/>
      <c r="B204" s="563"/>
      <c r="C204" s="375" t="s">
        <v>362</v>
      </c>
      <c r="D204" s="376" t="s">
        <v>2</v>
      </c>
      <c r="E204" s="376" t="s">
        <v>3</v>
      </c>
      <c r="F204" s="376" t="s">
        <v>4</v>
      </c>
      <c r="G204" s="376" t="s">
        <v>2</v>
      </c>
      <c r="H204" s="376" t="s">
        <v>3</v>
      </c>
      <c r="I204" s="376" t="s">
        <v>4</v>
      </c>
    </row>
    <row r="205" spans="1:9" ht="12.75" customHeight="1">
      <c r="A205" s="673" t="s">
        <v>24</v>
      </c>
      <c r="B205" s="451">
        <v>15</v>
      </c>
      <c r="C205" s="452" t="s">
        <v>549</v>
      </c>
      <c r="D205" s="283">
        <v>129</v>
      </c>
      <c r="E205" s="283">
        <v>2642</v>
      </c>
      <c r="F205" s="266">
        <f>D205+E205</f>
        <v>2771</v>
      </c>
      <c r="G205" s="283">
        <f>D205*0.81748</f>
        <v>105.45492</v>
      </c>
      <c r="H205" s="283">
        <f>E205*0.86701708</f>
        <v>2290.65912536</v>
      </c>
      <c r="I205" s="453">
        <f>G205+H205</f>
        <v>2396.11404536</v>
      </c>
    </row>
    <row r="206" spans="1:9" s="373" customFormat="1" ht="12.75" customHeight="1">
      <c r="A206" s="674"/>
      <c r="B206" s="451">
        <v>28</v>
      </c>
      <c r="C206" s="452" t="s">
        <v>549</v>
      </c>
      <c r="D206" s="283">
        <v>153</v>
      </c>
      <c r="E206" s="283">
        <v>2654</v>
      </c>
      <c r="F206" s="266">
        <f aca="true" t="shared" si="31" ref="F206:F232">D206+E206</f>
        <v>2807</v>
      </c>
      <c r="G206" s="283">
        <f aca="true" t="shared" si="32" ref="G206:G213">D206*0.81748</f>
        <v>125.07444</v>
      </c>
      <c r="H206" s="283">
        <f aca="true" t="shared" si="33" ref="H206:H213">E206*0.86701708</f>
        <v>2301.06333032</v>
      </c>
      <c r="I206" s="453">
        <f aca="true" t="shared" si="34" ref="I206:I222">G206+H206</f>
        <v>2426.13777032</v>
      </c>
    </row>
    <row r="207" spans="1:9" ht="12.75" customHeight="1">
      <c r="A207" s="674"/>
      <c r="B207" s="451">
        <v>43</v>
      </c>
      <c r="C207" s="452" t="s">
        <v>549</v>
      </c>
      <c r="D207" s="454">
        <v>763</v>
      </c>
      <c r="E207" s="455">
        <v>4290</v>
      </c>
      <c r="F207" s="266">
        <f t="shared" si="31"/>
        <v>5053</v>
      </c>
      <c r="G207" s="283">
        <f t="shared" si="32"/>
        <v>623.73724</v>
      </c>
      <c r="H207" s="283">
        <f t="shared" si="33"/>
        <v>3719.5032732</v>
      </c>
      <c r="I207" s="453">
        <f t="shared" si="34"/>
        <v>4343.2405132</v>
      </c>
    </row>
    <row r="208" spans="1:9" s="43" customFormat="1" ht="12.75" customHeight="1">
      <c r="A208" s="674"/>
      <c r="B208" s="456" t="s">
        <v>550</v>
      </c>
      <c r="C208" s="452" t="s">
        <v>551</v>
      </c>
      <c r="D208" s="454">
        <v>1016</v>
      </c>
      <c r="E208" s="455">
        <v>1743</v>
      </c>
      <c r="F208" s="455">
        <f t="shared" si="31"/>
        <v>2759</v>
      </c>
      <c r="G208" s="283">
        <f t="shared" si="32"/>
        <v>830.55968</v>
      </c>
      <c r="H208" s="283">
        <f t="shared" si="33"/>
        <v>1511.21077044</v>
      </c>
      <c r="I208" s="453">
        <f t="shared" si="34"/>
        <v>2341.77045044</v>
      </c>
    </row>
    <row r="209" spans="1:9" s="373" customFormat="1" ht="12.75" customHeight="1">
      <c r="A209" s="674"/>
      <c r="B209" s="456" t="s">
        <v>552</v>
      </c>
      <c r="C209" s="452" t="s">
        <v>551</v>
      </c>
      <c r="D209" s="455">
        <v>114</v>
      </c>
      <c r="E209" s="455">
        <v>2391</v>
      </c>
      <c r="F209" s="455">
        <f>SUM(D209:E209)</f>
        <v>2505</v>
      </c>
      <c r="G209" s="283">
        <f t="shared" si="32"/>
        <v>93.19272</v>
      </c>
      <c r="H209" s="283">
        <f t="shared" si="33"/>
        <v>2073.03783828</v>
      </c>
      <c r="I209" s="453">
        <f t="shared" si="34"/>
        <v>2166.23055828</v>
      </c>
    </row>
    <row r="210" spans="1:9" ht="12.75" customHeight="1">
      <c r="A210" s="674"/>
      <c r="B210" s="456" t="s">
        <v>553</v>
      </c>
      <c r="C210" s="452" t="s">
        <v>554</v>
      </c>
      <c r="D210" s="455">
        <v>616</v>
      </c>
      <c r="E210" s="455">
        <v>1286</v>
      </c>
      <c r="F210" s="455">
        <f>SUM(D210:E210)</f>
        <v>1902</v>
      </c>
      <c r="G210" s="283">
        <f t="shared" si="32"/>
        <v>503.56768</v>
      </c>
      <c r="H210" s="283">
        <f t="shared" si="33"/>
        <v>1114.98396488</v>
      </c>
      <c r="I210" s="453">
        <f t="shared" si="34"/>
        <v>1618.55164488</v>
      </c>
    </row>
    <row r="211" spans="1:9" ht="12.75" customHeight="1">
      <c r="A211" s="674"/>
      <c r="B211" s="456" t="s">
        <v>555</v>
      </c>
      <c r="C211" s="452" t="s">
        <v>554</v>
      </c>
      <c r="D211" s="455">
        <v>60</v>
      </c>
      <c r="E211" s="455">
        <v>815</v>
      </c>
      <c r="F211" s="455">
        <f>SUM(D211:E211)</f>
        <v>875</v>
      </c>
      <c r="G211" s="283">
        <f t="shared" si="32"/>
        <v>49.0488</v>
      </c>
      <c r="H211" s="283">
        <f t="shared" si="33"/>
        <v>706.6189202</v>
      </c>
      <c r="I211" s="453">
        <f t="shared" si="34"/>
        <v>755.6677202000001</v>
      </c>
    </row>
    <row r="212" spans="1:9" s="386" customFormat="1" ht="12.75" customHeight="1">
      <c r="A212" s="674"/>
      <c r="B212" s="457">
        <v>128</v>
      </c>
      <c r="C212" s="452" t="s">
        <v>554</v>
      </c>
      <c r="D212" s="455">
        <v>479</v>
      </c>
      <c r="E212" s="455">
        <v>362</v>
      </c>
      <c r="F212" s="455">
        <f>SUM(D212:E212)</f>
        <v>841</v>
      </c>
      <c r="G212" s="283">
        <f t="shared" si="32"/>
        <v>391.57292</v>
      </c>
      <c r="H212" s="283">
        <f t="shared" si="33"/>
        <v>313.86018296</v>
      </c>
      <c r="I212" s="453">
        <f t="shared" si="34"/>
        <v>705.43310296</v>
      </c>
    </row>
    <row r="213" spans="1:9" s="43" customFormat="1" ht="12.75" customHeight="1">
      <c r="A213" s="674"/>
      <c r="B213" s="451">
        <v>138</v>
      </c>
      <c r="C213" s="452" t="s">
        <v>554</v>
      </c>
      <c r="D213" s="455">
        <v>135</v>
      </c>
      <c r="E213" s="455">
        <v>2005</v>
      </c>
      <c r="F213" s="455">
        <f>SUM(D213:E213)</f>
        <v>2140</v>
      </c>
      <c r="G213" s="283">
        <f t="shared" si="32"/>
        <v>110.35979999999999</v>
      </c>
      <c r="H213" s="283">
        <f t="shared" si="33"/>
        <v>1738.3692454</v>
      </c>
      <c r="I213" s="453">
        <f t="shared" si="34"/>
        <v>1848.7290454</v>
      </c>
    </row>
    <row r="214" spans="1:9" s="43" customFormat="1" ht="12.75" customHeight="1">
      <c r="A214" s="674"/>
      <c r="B214" s="530" t="s">
        <v>4</v>
      </c>
      <c r="C214" s="531"/>
      <c r="D214" s="532">
        <f aca="true" t="shared" si="35" ref="D214:I214">SUM(D205:D213)</f>
        <v>3465</v>
      </c>
      <c r="E214" s="532">
        <f t="shared" si="35"/>
        <v>18188</v>
      </c>
      <c r="F214" s="532">
        <f t="shared" si="35"/>
        <v>21653</v>
      </c>
      <c r="G214" s="532">
        <f t="shared" si="35"/>
        <v>2832.5682</v>
      </c>
      <c r="H214" s="532">
        <f t="shared" si="35"/>
        <v>15769.30665104</v>
      </c>
      <c r="I214" s="532">
        <f t="shared" si="35"/>
        <v>18601.87485104</v>
      </c>
    </row>
    <row r="215" spans="1:9" ht="12.75" customHeight="1">
      <c r="A215" s="658" t="s">
        <v>294</v>
      </c>
      <c r="B215" s="89" t="s">
        <v>239</v>
      </c>
      <c r="C215" s="458" t="s">
        <v>549</v>
      </c>
      <c r="D215" s="459">
        <v>40</v>
      </c>
      <c r="E215" s="459">
        <v>140</v>
      </c>
      <c r="F215" s="460">
        <f t="shared" si="31"/>
        <v>180</v>
      </c>
      <c r="G215" s="283">
        <f aca="true" t="shared" si="36" ref="G215:G220">D215*0.851908</f>
        <v>34.07632</v>
      </c>
      <c r="H215" s="283">
        <f aca="true" t="shared" si="37" ref="H215:H220">E215*0.839789</f>
        <v>117.57046</v>
      </c>
      <c r="I215" s="460">
        <f t="shared" si="34"/>
        <v>151.64678</v>
      </c>
    </row>
    <row r="216" spans="1:9" ht="12.75" customHeight="1">
      <c r="A216" s="678"/>
      <c r="B216" s="89" t="s">
        <v>239</v>
      </c>
      <c r="C216" s="458" t="s">
        <v>551</v>
      </c>
      <c r="D216" s="459">
        <v>20</v>
      </c>
      <c r="E216" s="459">
        <v>70</v>
      </c>
      <c r="F216" s="460">
        <f t="shared" si="31"/>
        <v>90</v>
      </c>
      <c r="G216" s="283">
        <f t="shared" si="36"/>
        <v>17.03816</v>
      </c>
      <c r="H216" s="283">
        <f t="shared" si="37"/>
        <v>58.78523</v>
      </c>
      <c r="I216" s="460">
        <f t="shared" si="34"/>
        <v>75.82339</v>
      </c>
    </row>
    <row r="217" spans="1:9" ht="12.75" customHeight="1">
      <c r="A217" s="678"/>
      <c r="B217" s="89" t="s">
        <v>239</v>
      </c>
      <c r="C217" s="458" t="s">
        <v>554</v>
      </c>
      <c r="D217" s="459">
        <v>170</v>
      </c>
      <c r="E217" s="459">
        <v>310</v>
      </c>
      <c r="F217" s="460">
        <f t="shared" si="31"/>
        <v>480</v>
      </c>
      <c r="G217" s="283">
        <f t="shared" si="36"/>
        <v>144.82436</v>
      </c>
      <c r="H217" s="283">
        <f t="shared" si="37"/>
        <v>260.33459</v>
      </c>
      <c r="I217" s="460">
        <f>G217+H217</f>
        <v>405.15895</v>
      </c>
    </row>
    <row r="218" spans="1:9" ht="12.75" customHeight="1">
      <c r="A218" s="678"/>
      <c r="B218" s="89" t="s">
        <v>298</v>
      </c>
      <c r="C218" s="458" t="s">
        <v>549</v>
      </c>
      <c r="D218" s="459">
        <v>80</v>
      </c>
      <c r="E218" s="459">
        <v>700</v>
      </c>
      <c r="F218" s="460">
        <f t="shared" si="31"/>
        <v>780</v>
      </c>
      <c r="G218" s="283">
        <f t="shared" si="36"/>
        <v>68.15264</v>
      </c>
      <c r="H218" s="283">
        <f t="shared" si="37"/>
        <v>587.8523</v>
      </c>
      <c r="I218" s="460">
        <f>G218+H218</f>
        <v>656.00494</v>
      </c>
    </row>
    <row r="219" spans="1:9" ht="12.75" customHeight="1">
      <c r="A219" s="678"/>
      <c r="B219" s="89" t="s">
        <v>298</v>
      </c>
      <c r="C219" s="458" t="s">
        <v>551</v>
      </c>
      <c r="D219" s="461">
        <v>50</v>
      </c>
      <c r="E219" s="461">
        <v>312</v>
      </c>
      <c r="F219" s="460">
        <f t="shared" si="31"/>
        <v>362</v>
      </c>
      <c r="G219" s="283">
        <f t="shared" si="36"/>
        <v>42.5954</v>
      </c>
      <c r="H219" s="283">
        <f t="shared" si="37"/>
        <v>262.014168</v>
      </c>
      <c r="I219" s="460">
        <f t="shared" si="34"/>
        <v>304.60956799999997</v>
      </c>
    </row>
    <row r="220" spans="1:9" ht="12.75" customHeight="1">
      <c r="A220" s="659"/>
      <c r="B220" s="89" t="s">
        <v>298</v>
      </c>
      <c r="C220" s="458" t="s">
        <v>554</v>
      </c>
      <c r="D220" s="461">
        <v>178</v>
      </c>
      <c r="E220" s="461">
        <v>910</v>
      </c>
      <c r="F220" s="460">
        <f t="shared" si="31"/>
        <v>1088</v>
      </c>
      <c r="G220" s="283">
        <f t="shared" si="36"/>
        <v>151.639624</v>
      </c>
      <c r="H220" s="283">
        <f t="shared" si="37"/>
        <v>764.20799</v>
      </c>
      <c r="I220" s="460">
        <f t="shared" si="34"/>
        <v>915.847614</v>
      </c>
    </row>
    <row r="221" spans="1:9" ht="12.75" customHeight="1">
      <c r="A221" s="667" t="s">
        <v>130</v>
      </c>
      <c r="B221" s="668"/>
      <c r="C221" s="533"/>
      <c r="D221" s="532">
        <f aca="true" t="shared" si="38" ref="D221:I221">SUM(D214:D220)</f>
        <v>4003</v>
      </c>
      <c r="E221" s="532">
        <f t="shared" si="38"/>
        <v>20630</v>
      </c>
      <c r="F221" s="532">
        <f t="shared" si="38"/>
        <v>24633</v>
      </c>
      <c r="G221" s="532">
        <f t="shared" si="38"/>
        <v>3290.8947040000003</v>
      </c>
      <c r="H221" s="532">
        <f t="shared" si="38"/>
        <v>17820.07138904</v>
      </c>
      <c r="I221" s="532">
        <f t="shared" si="38"/>
        <v>21110.96609304</v>
      </c>
    </row>
    <row r="222" spans="1:9" ht="12.75" customHeight="1">
      <c r="A222" s="674" t="s">
        <v>25</v>
      </c>
      <c r="B222" s="463">
        <v>5</v>
      </c>
      <c r="C222" s="464" t="s">
        <v>321</v>
      </c>
      <c r="D222" s="463">
        <v>947</v>
      </c>
      <c r="E222" s="463">
        <v>443</v>
      </c>
      <c r="F222" s="465">
        <f t="shared" si="31"/>
        <v>1390</v>
      </c>
      <c r="G222" s="466">
        <f>D222*0.81748</f>
        <v>774.15356</v>
      </c>
      <c r="H222" s="466">
        <f aca="true" t="shared" si="39" ref="H222:H232">E222*0.86701</f>
        <v>384.08543</v>
      </c>
      <c r="I222" s="467">
        <f t="shared" si="34"/>
        <v>1158.2389899999998</v>
      </c>
    </row>
    <row r="223" spans="1:9" ht="12.75" customHeight="1">
      <c r="A223" s="674"/>
      <c r="B223" s="468">
        <v>16</v>
      </c>
      <c r="C223" s="464" t="s">
        <v>321</v>
      </c>
      <c r="D223" s="463">
        <v>806</v>
      </c>
      <c r="E223" s="463">
        <v>413</v>
      </c>
      <c r="F223" s="465">
        <f t="shared" si="31"/>
        <v>1219</v>
      </c>
      <c r="G223" s="466">
        <f aca="true" t="shared" si="40" ref="G223:G232">D223*0.81748</f>
        <v>658.88888</v>
      </c>
      <c r="H223" s="466">
        <f t="shared" si="39"/>
        <v>358.07513</v>
      </c>
      <c r="I223" s="467">
        <f>G223+H223</f>
        <v>1016.9640099999999</v>
      </c>
    </row>
    <row r="224" spans="1:9" ht="12.75" customHeight="1">
      <c r="A224" s="674"/>
      <c r="B224" s="468">
        <v>18</v>
      </c>
      <c r="C224" s="464" t="s">
        <v>321</v>
      </c>
      <c r="D224" s="463">
        <v>59</v>
      </c>
      <c r="E224" s="463">
        <v>645</v>
      </c>
      <c r="F224" s="465">
        <f t="shared" si="31"/>
        <v>704</v>
      </c>
      <c r="G224" s="466">
        <f t="shared" si="40"/>
        <v>48.23132</v>
      </c>
      <c r="H224" s="466">
        <f t="shared" si="39"/>
        <v>559.22145</v>
      </c>
      <c r="I224" s="467">
        <f aca="true" t="shared" si="41" ref="I224:I237">G224+H224</f>
        <v>607.45277</v>
      </c>
    </row>
    <row r="225" spans="1:9" ht="12.75" customHeight="1">
      <c r="A225" s="674"/>
      <c r="B225" s="468">
        <v>40</v>
      </c>
      <c r="C225" s="464" t="s">
        <v>554</v>
      </c>
      <c r="D225" s="463">
        <v>609</v>
      </c>
      <c r="E225" s="463">
        <v>1444</v>
      </c>
      <c r="F225" s="465">
        <f t="shared" si="31"/>
        <v>2053</v>
      </c>
      <c r="G225" s="466">
        <f t="shared" si="40"/>
        <v>497.84532</v>
      </c>
      <c r="H225" s="466">
        <f t="shared" si="39"/>
        <v>1251.96244</v>
      </c>
      <c r="I225" s="467">
        <f t="shared" si="41"/>
        <v>1749.8077600000001</v>
      </c>
    </row>
    <row r="226" spans="1:9" ht="12.75" customHeight="1">
      <c r="A226" s="674"/>
      <c r="B226" s="468">
        <v>63</v>
      </c>
      <c r="C226" s="464" t="s">
        <v>554</v>
      </c>
      <c r="D226" s="463">
        <v>600</v>
      </c>
      <c r="E226" s="463">
        <v>50</v>
      </c>
      <c r="F226" s="465">
        <f t="shared" si="31"/>
        <v>650</v>
      </c>
      <c r="G226" s="466">
        <f t="shared" si="40"/>
        <v>490.488</v>
      </c>
      <c r="H226" s="466">
        <f t="shared" si="39"/>
        <v>43.3505</v>
      </c>
      <c r="I226" s="467">
        <f t="shared" si="41"/>
        <v>533.8385</v>
      </c>
    </row>
    <row r="227" spans="1:9" ht="12.75" customHeight="1">
      <c r="A227" s="674"/>
      <c r="B227" s="468">
        <v>98</v>
      </c>
      <c r="C227" s="464" t="s">
        <v>321</v>
      </c>
      <c r="D227" s="463">
        <v>120</v>
      </c>
      <c r="E227" s="463">
        <v>250</v>
      </c>
      <c r="F227" s="465">
        <f t="shared" si="31"/>
        <v>370</v>
      </c>
      <c r="G227" s="466">
        <f t="shared" si="40"/>
        <v>98.0976</v>
      </c>
      <c r="H227" s="466">
        <f t="shared" si="39"/>
        <v>216.7525</v>
      </c>
      <c r="I227" s="467">
        <f t="shared" si="41"/>
        <v>314.8501</v>
      </c>
    </row>
    <row r="228" spans="1:9" ht="12.75" customHeight="1">
      <c r="A228" s="674"/>
      <c r="B228" s="468">
        <v>106</v>
      </c>
      <c r="C228" s="464" t="s">
        <v>321</v>
      </c>
      <c r="D228" s="463">
        <v>600</v>
      </c>
      <c r="E228" s="463">
        <v>380</v>
      </c>
      <c r="F228" s="465">
        <f t="shared" si="31"/>
        <v>980</v>
      </c>
      <c r="G228" s="466">
        <f t="shared" si="40"/>
        <v>490.488</v>
      </c>
      <c r="H228" s="466">
        <f t="shared" si="39"/>
        <v>329.4638</v>
      </c>
      <c r="I228" s="467">
        <f t="shared" si="41"/>
        <v>819.9518</v>
      </c>
    </row>
    <row r="229" spans="1:9" ht="12.75" customHeight="1">
      <c r="A229" s="674"/>
      <c r="B229" s="463">
        <v>107</v>
      </c>
      <c r="C229" s="464" t="s">
        <v>321</v>
      </c>
      <c r="D229" s="463">
        <v>120</v>
      </c>
      <c r="E229" s="463">
        <v>470</v>
      </c>
      <c r="F229" s="465">
        <f t="shared" si="31"/>
        <v>590</v>
      </c>
      <c r="G229" s="466">
        <f t="shared" si="40"/>
        <v>98.0976</v>
      </c>
      <c r="H229" s="466">
        <f t="shared" si="39"/>
        <v>407.49469999999997</v>
      </c>
      <c r="I229" s="467">
        <f t="shared" si="41"/>
        <v>505.59229999999997</v>
      </c>
    </row>
    <row r="230" spans="1:9" ht="12.75" customHeight="1">
      <c r="A230" s="674"/>
      <c r="B230" s="463">
        <v>108</v>
      </c>
      <c r="C230" s="464" t="s">
        <v>321</v>
      </c>
      <c r="D230" s="463">
        <v>940</v>
      </c>
      <c r="E230" s="463">
        <v>940</v>
      </c>
      <c r="F230" s="465">
        <f t="shared" si="31"/>
        <v>1880</v>
      </c>
      <c r="G230" s="466">
        <f t="shared" si="40"/>
        <v>768.4312</v>
      </c>
      <c r="H230" s="466">
        <f t="shared" si="39"/>
        <v>814.9893999999999</v>
      </c>
      <c r="I230" s="467">
        <f t="shared" si="41"/>
        <v>1583.4206</v>
      </c>
    </row>
    <row r="231" spans="1:9" ht="12.75" customHeight="1">
      <c r="A231" s="674"/>
      <c r="B231" s="463">
        <v>109</v>
      </c>
      <c r="C231" s="464" t="s">
        <v>321</v>
      </c>
      <c r="D231" s="469">
        <v>760</v>
      </c>
      <c r="E231" s="469">
        <v>1931</v>
      </c>
      <c r="F231" s="465">
        <f t="shared" si="31"/>
        <v>2691</v>
      </c>
      <c r="G231" s="466">
        <f t="shared" si="40"/>
        <v>621.2848</v>
      </c>
      <c r="H231" s="466">
        <f t="shared" si="39"/>
        <v>1674.1963099999998</v>
      </c>
      <c r="I231" s="467">
        <f t="shared" si="41"/>
        <v>2295.4811099999997</v>
      </c>
    </row>
    <row r="232" spans="1:9" ht="12.75" customHeight="1">
      <c r="A232" s="674"/>
      <c r="B232" s="463">
        <v>141</v>
      </c>
      <c r="C232" s="464" t="s">
        <v>321</v>
      </c>
      <c r="D232" s="469">
        <v>18</v>
      </c>
      <c r="E232" s="469">
        <v>2116</v>
      </c>
      <c r="F232" s="465">
        <f t="shared" si="31"/>
        <v>2134</v>
      </c>
      <c r="G232" s="466">
        <f t="shared" si="40"/>
        <v>14.71464</v>
      </c>
      <c r="H232" s="466">
        <f t="shared" si="39"/>
        <v>1834.59316</v>
      </c>
      <c r="I232" s="467">
        <f t="shared" si="41"/>
        <v>1849.3077999999998</v>
      </c>
    </row>
    <row r="233" spans="1:9" ht="12.75" customHeight="1">
      <c r="A233" s="692"/>
      <c r="B233" s="534" t="s">
        <v>4</v>
      </c>
      <c r="C233" s="535"/>
      <c r="D233" s="536">
        <f aca="true" t="shared" si="42" ref="D233:I233">SUM(D222:D232)</f>
        <v>5579</v>
      </c>
      <c r="E233" s="536">
        <f t="shared" si="42"/>
        <v>9082</v>
      </c>
      <c r="F233" s="536">
        <f t="shared" si="42"/>
        <v>14661</v>
      </c>
      <c r="G233" s="536">
        <f t="shared" si="42"/>
        <v>4560.72092</v>
      </c>
      <c r="H233" s="536">
        <f t="shared" si="42"/>
        <v>7874.18482</v>
      </c>
      <c r="I233" s="536">
        <f t="shared" si="42"/>
        <v>12434.90574</v>
      </c>
    </row>
    <row r="234" spans="1:9" ht="12.75" customHeight="1">
      <c r="A234" s="658" t="s">
        <v>294</v>
      </c>
      <c r="B234" s="89" t="s">
        <v>239</v>
      </c>
      <c r="C234" s="470" t="s">
        <v>321</v>
      </c>
      <c r="D234" s="266">
        <v>400</v>
      </c>
      <c r="E234" s="266">
        <v>600</v>
      </c>
      <c r="F234" s="460">
        <f aca="true" t="shared" si="43" ref="F234:F247">D234+E234</f>
        <v>1000</v>
      </c>
      <c r="G234" s="283">
        <f>D234*0.851908</f>
        <v>340.7632</v>
      </c>
      <c r="H234" s="283">
        <f>E234*0.839789</f>
        <v>503.8734</v>
      </c>
      <c r="I234" s="460">
        <f t="shared" si="41"/>
        <v>844.6366</v>
      </c>
    </row>
    <row r="235" spans="1:9" ht="12.75" customHeight="1">
      <c r="A235" s="678"/>
      <c r="B235" s="89" t="s">
        <v>239</v>
      </c>
      <c r="C235" s="470" t="s">
        <v>554</v>
      </c>
      <c r="D235" s="266">
        <v>192</v>
      </c>
      <c r="E235" s="266">
        <v>120</v>
      </c>
      <c r="F235" s="460">
        <f t="shared" si="43"/>
        <v>312</v>
      </c>
      <c r="G235" s="283">
        <f>D235*0.851908</f>
        <v>163.566336</v>
      </c>
      <c r="H235" s="283">
        <f>E235*0.839789</f>
        <v>100.77468</v>
      </c>
      <c r="I235" s="460">
        <f t="shared" si="41"/>
        <v>264.341016</v>
      </c>
    </row>
    <row r="236" spans="1:9" ht="12.75" customHeight="1">
      <c r="A236" s="678"/>
      <c r="B236" s="89" t="s">
        <v>298</v>
      </c>
      <c r="C236" s="470" t="s">
        <v>321</v>
      </c>
      <c r="D236" s="266">
        <v>50</v>
      </c>
      <c r="E236" s="266">
        <v>500</v>
      </c>
      <c r="F236" s="460">
        <f t="shared" si="43"/>
        <v>550</v>
      </c>
      <c r="G236" s="283">
        <f>D236*0.851908</f>
        <v>42.5954</v>
      </c>
      <c r="H236" s="283">
        <f>E236*0.839789</f>
        <v>419.8945</v>
      </c>
      <c r="I236" s="460">
        <f t="shared" si="41"/>
        <v>462.4899</v>
      </c>
    </row>
    <row r="237" spans="1:9" ht="12.75" customHeight="1">
      <c r="A237" s="659"/>
      <c r="B237" s="233" t="s">
        <v>298</v>
      </c>
      <c r="C237" s="471" t="s">
        <v>554</v>
      </c>
      <c r="D237" s="266">
        <v>10</v>
      </c>
      <c r="E237" s="266">
        <v>130</v>
      </c>
      <c r="F237" s="460">
        <f t="shared" si="43"/>
        <v>140</v>
      </c>
      <c r="G237" s="283">
        <f>D237*0.851908</f>
        <v>8.51908</v>
      </c>
      <c r="H237" s="283">
        <f>E237*0.839789</f>
        <v>109.17257000000001</v>
      </c>
      <c r="I237" s="460">
        <f t="shared" si="41"/>
        <v>117.69165000000001</v>
      </c>
    </row>
    <row r="238" spans="1:9" ht="12.75" customHeight="1">
      <c r="A238" s="667" t="s">
        <v>130</v>
      </c>
      <c r="B238" s="668"/>
      <c r="C238" s="537"/>
      <c r="D238" s="532">
        <f aca="true" t="shared" si="44" ref="D238:I238">SUM(D233:D237)</f>
        <v>6231</v>
      </c>
      <c r="E238" s="532">
        <f t="shared" si="44"/>
        <v>10432</v>
      </c>
      <c r="F238" s="532">
        <f t="shared" si="44"/>
        <v>16663</v>
      </c>
      <c r="G238" s="532">
        <f t="shared" si="44"/>
        <v>5116.164936</v>
      </c>
      <c r="H238" s="532">
        <f t="shared" si="44"/>
        <v>9007.899970000002</v>
      </c>
      <c r="I238" s="532">
        <f t="shared" si="44"/>
        <v>14124.064906000001</v>
      </c>
    </row>
    <row r="239" spans="1:9" ht="12.75" customHeight="1">
      <c r="A239" s="675" t="s">
        <v>445</v>
      </c>
      <c r="B239" s="472">
        <v>9</v>
      </c>
      <c r="C239" s="473" t="s">
        <v>554</v>
      </c>
      <c r="D239" s="474">
        <v>410</v>
      </c>
      <c r="E239" s="474">
        <v>2290</v>
      </c>
      <c r="F239" s="460">
        <f t="shared" si="43"/>
        <v>2700</v>
      </c>
      <c r="G239" s="283">
        <f>D239*0.81748</f>
        <v>335.16679999999997</v>
      </c>
      <c r="H239" s="283">
        <f>E239*0.86701708</f>
        <v>1985.4691132</v>
      </c>
      <c r="I239" s="453">
        <f aca="true" t="shared" si="45" ref="I239:I244">G239+H239</f>
        <v>2320.6359132</v>
      </c>
    </row>
    <row r="240" spans="1:9" ht="12.75" customHeight="1">
      <c r="A240" s="676"/>
      <c r="B240" s="472">
        <v>22</v>
      </c>
      <c r="C240" s="473" t="s">
        <v>554</v>
      </c>
      <c r="D240" s="474">
        <v>0</v>
      </c>
      <c r="E240" s="474">
        <v>220</v>
      </c>
      <c r="F240" s="460">
        <f t="shared" si="43"/>
        <v>220</v>
      </c>
      <c r="G240" s="283">
        <f>D240*0.8230999</f>
        <v>0</v>
      </c>
      <c r="H240" s="283">
        <f>E240*0.86701</f>
        <v>190.7422</v>
      </c>
      <c r="I240" s="453">
        <f t="shared" si="45"/>
        <v>190.7422</v>
      </c>
    </row>
    <row r="241" spans="1:9" ht="12.75" customHeight="1">
      <c r="A241" s="676"/>
      <c r="B241" s="264"/>
      <c r="C241" s="197"/>
      <c r="D241" s="265"/>
      <c r="E241" s="265"/>
      <c r="F241" s="198">
        <f t="shared" si="43"/>
        <v>0</v>
      </c>
      <c r="G241" s="1"/>
      <c r="H241" s="1"/>
      <c r="I241" s="199">
        <f t="shared" si="45"/>
        <v>0</v>
      </c>
    </row>
    <row r="242" spans="1:9" ht="12.75" customHeight="1">
      <c r="A242" s="676"/>
      <c r="B242" s="264"/>
      <c r="C242" s="197"/>
      <c r="D242" s="265"/>
      <c r="E242" s="265"/>
      <c r="F242" s="198">
        <f t="shared" si="43"/>
        <v>0</v>
      </c>
      <c r="G242" s="1"/>
      <c r="H242" s="1"/>
      <c r="I242" s="199">
        <f t="shared" si="45"/>
        <v>0</v>
      </c>
    </row>
    <row r="243" spans="1:9" ht="12.75" customHeight="1">
      <c r="A243" s="676"/>
      <c r="B243" s="264"/>
      <c r="C243" s="197"/>
      <c r="D243" s="265"/>
      <c r="E243" s="265"/>
      <c r="F243" s="198">
        <f t="shared" si="43"/>
        <v>0</v>
      </c>
      <c r="G243" s="1"/>
      <c r="H243" s="1"/>
      <c r="I243" s="199">
        <f t="shared" si="45"/>
        <v>0</v>
      </c>
    </row>
    <row r="244" spans="1:9" ht="12.75" customHeight="1">
      <c r="A244" s="676"/>
      <c r="B244" s="263"/>
      <c r="C244" s="197"/>
      <c r="D244" s="265"/>
      <c r="E244" s="265"/>
      <c r="F244" s="198">
        <f t="shared" si="43"/>
        <v>0</v>
      </c>
      <c r="G244" s="1"/>
      <c r="H244" s="1"/>
      <c r="I244" s="199">
        <f t="shared" si="45"/>
        <v>0</v>
      </c>
    </row>
    <row r="245" spans="1:9" ht="12.75" customHeight="1">
      <c r="A245" s="677"/>
      <c r="B245" s="530" t="s">
        <v>4</v>
      </c>
      <c r="C245" s="531"/>
      <c r="D245" s="532">
        <f aca="true" t="shared" si="46" ref="D245:I245">SUM(D239:D244)</f>
        <v>410</v>
      </c>
      <c r="E245" s="532">
        <f t="shared" si="46"/>
        <v>2510</v>
      </c>
      <c r="F245" s="532">
        <f t="shared" si="46"/>
        <v>2920</v>
      </c>
      <c r="G245" s="532">
        <f t="shared" si="46"/>
        <v>335.16679999999997</v>
      </c>
      <c r="H245" s="532">
        <f t="shared" si="46"/>
        <v>2176.2113132</v>
      </c>
      <c r="I245" s="532">
        <f t="shared" si="46"/>
        <v>2511.3781132</v>
      </c>
    </row>
    <row r="246" spans="1:9" ht="12.75" customHeight="1">
      <c r="A246" s="677"/>
      <c r="B246" s="201" t="s">
        <v>239</v>
      </c>
      <c r="C246" s="473" t="s">
        <v>554</v>
      </c>
      <c r="D246" s="475">
        <v>50</v>
      </c>
      <c r="E246" s="475">
        <v>80</v>
      </c>
      <c r="F246" s="460">
        <f t="shared" si="43"/>
        <v>130</v>
      </c>
      <c r="G246" s="283">
        <f>D246*0.851908</f>
        <v>42.5954</v>
      </c>
      <c r="H246" s="283">
        <f>E246*0.839789</f>
        <v>67.18312</v>
      </c>
      <c r="I246" s="460">
        <f>G246+H246</f>
        <v>109.77852</v>
      </c>
    </row>
    <row r="247" spans="1:9" ht="12.75" customHeight="1">
      <c r="A247" s="677"/>
      <c r="B247" s="201" t="s">
        <v>298</v>
      </c>
      <c r="C247" s="473" t="s">
        <v>554</v>
      </c>
      <c r="D247" s="476">
        <v>130</v>
      </c>
      <c r="E247" s="476">
        <v>210</v>
      </c>
      <c r="F247" s="460">
        <f t="shared" si="43"/>
        <v>340</v>
      </c>
      <c r="G247" s="283">
        <f>D247*0.851908</f>
        <v>110.74804</v>
      </c>
      <c r="H247" s="283">
        <f>E247*0.839789</f>
        <v>176.35569</v>
      </c>
      <c r="I247" s="460">
        <f>G247+H247</f>
        <v>287.10373000000004</v>
      </c>
    </row>
    <row r="248" spans="1:9" ht="12.75" customHeight="1">
      <c r="A248" s="694" t="s">
        <v>130</v>
      </c>
      <c r="B248" s="668"/>
      <c r="C248" s="537"/>
      <c r="D248" s="532">
        <f aca="true" t="shared" si="47" ref="D248:I248">SUM(D245:D247)</f>
        <v>590</v>
      </c>
      <c r="E248" s="532">
        <f t="shared" si="47"/>
        <v>2800</v>
      </c>
      <c r="F248" s="532">
        <f t="shared" si="47"/>
        <v>3390</v>
      </c>
      <c r="G248" s="532">
        <f t="shared" si="47"/>
        <v>488.51023999999995</v>
      </c>
      <c r="H248" s="532">
        <f t="shared" si="47"/>
        <v>2419.7501232</v>
      </c>
      <c r="I248" s="532">
        <f t="shared" si="47"/>
        <v>2908.2603632</v>
      </c>
    </row>
    <row r="249" spans="1:9" ht="12.75" customHeight="1">
      <c r="A249" s="445"/>
      <c r="B249" s="477">
        <v>26</v>
      </c>
      <c r="C249" s="470" t="s">
        <v>549</v>
      </c>
      <c r="D249" s="479">
        <v>68</v>
      </c>
      <c r="E249" s="479">
        <v>562</v>
      </c>
      <c r="F249" s="270">
        <f aca="true" t="shared" si="48" ref="F249:F254">D249+E249</f>
        <v>630</v>
      </c>
      <c r="G249" s="283">
        <f aca="true" t="shared" si="49" ref="G249:G254">D249*0.81748</f>
        <v>55.58864</v>
      </c>
      <c r="H249" s="283">
        <f aca="true" t="shared" si="50" ref="H249:H254">E249*0.86701</f>
        <v>487.25962</v>
      </c>
      <c r="I249" s="270">
        <f aca="true" t="shared" si="51" ref="I249:I254">G249+H249</f>
        <v>542.84826</v>
      </c>
    </row>
    <row r="250" spans="1:9" ht="12.75" customHeight="1">
      <c r="A250" s="445"/>
      <c r="B250" s="477">
        <v>27</v>
      </c>
      <c r="C250" s="478" t="s">
        <v>549</v>
      </c>
      <c r="D250" s="479">
        <v>37</v>
      </c>
      <c r="E250" s="479">
        <v>440</v>
      </c>
      <c r="F250" s="270">
        <f t="shared" si="48"/>
        <v>477</v>
      </c>
      <c r="G250" s="283">
        <f t="shared" si="49"/>
        <v>30.24676</v>
      </c>
      <c r="H250" s="283">
        <f t="shared" si="50"/>
        <v>381.4844</v>
      </c>
      <c r="I250" s="270">
        <f t="shared" si="51"/>
        <v>411.73116</v>
      </c>
    </row>
    <row r="251" spans="1:9" s="373" customFormat="1" ht="12.75" customHeight="1">
      <c r="A251" s="445"/>
      <c r="B251" s="477">
        <v>28</v>
      </c>
      <c r="C251" s="478" t="s">
        <v>319</v>
      </c>
      <c r="D251" s="479">
        <v>0</v>
      </c>
      <c r="E251" s="479">
        <v>1561</v>
      </c>
      <c r="F251" s="270">
        <f t="shared" si="48"/>
        <v>1561</v>
      </c>
      <c r="G251" s="283">
        <f t="shared" si="49"/>
        <v>0</v>
      </c>
      <c r="H251" s="283">
        <f t="shared" si="50"/>
        <v>1353.4026099999999</v>
      </c>
      <c r="I251" s="270">
        <f t="shared" si="51"/>
        <v>1353.4026099999999</v>
      </c>
    </row>
    <row r="252" spans="1:9" s="373" customFormat="1" ht="12.75" customHeight="1">
      <c r="A252" s="445"/>
      <c r="B252" s="477">
        <v>35</v>
      </c>
      <c r="C252" s="478" t="s">
        <v>319</v>
      </c>
      <c r="D252" s="479">
        <v>0</v>
      </c>
      <c r="E252" s="479">
        <v>504</v>
      </c>
      <c r="F252" s="270">
        <f t="shared" si="48"/>
        <v>504</v>
      </c>
      <c r="G252" s="283">
        <f t="shared" si="49"/>
        <v>0</v>
      </c>
      <c r="H252" s="283">
        <f t="shared" si="50"/>
        <v>436.97303999999997</v>
      </c>
      <c r="I252" s="270">
        <f t="shared" si="51"/>
        <v>436.97303999999997</v>
      </c>
    </row>
    <row r="253" spans="1:9" ht="12.75" customHeight="1">
      <c r="A253" s="445"/>
      <c r="B253" s="477">
        <v>37</v>
      </c>
      <c r="C253" s="478" t="s">
        <v>319</v>
      </c>
      <c r="D253" s="479">
        <v>0</v>
      </c>
      <c r="E253" s="479">
        <v>793</v>
      </c>
      <c r="F253" s="270">
        <f t="shared" si="48"/>
        <v>793</v>
      </c>
      <c r="G253" s="283">
        <f t="shared" si="49"/>
        <v>0</v>
      </c>
      <c r="H253" s="283">
        <f t="shared" si="50"/>
        <v>687.5389299999999</v>
      </c>
      <c r="I253" s="270">
        <f t="shared" si="51"/>
        <v>687.5389299999999</v>
      </c>
    </row>
    <row r="254" spans="1:9" ht="12.75" customHeight="1">
      <c r="A254" s="445"/>
      <c r="B254" s="477">
        <v>38</v>
      </c>
      <c r="C254" s="478" t="s">
        <v>319</v>
      </c>
      <c r="D254" s="479">
        <v>0</v>
      </c>
      <c r="E254" s="479">
        <v>800</v>
      </c>
      <c r="F254" s="270">
        <f t="shared" si="48"/>
        <v>800</v>
      </c>
      <c r="G254" s="283">
        <f t="shared" si="49"/>
        <v>0</v>
      </c>
      <c r="H254" s="283">
        <f t="shared" si="50"/>
        <v>693.608</v>
      </c>
      <c r="I254" s="270">
        <f t="shared" si="51"/>
        <v>693.608</v>
      </c>
    </row>
    <row r="255" spans="1:9" ht="12.75" customHeight="1">
      <c r="A255" s="445"/>
      <c r="B255" s="538" t="s">
        <v>4</v>
      </c>
      <c r="C255" s="539"/>
      <c r="D255" s="540">
        <f aca="true" t="shared" si="52" ref="D255:I255">D249+D250+D251+D252+D253+D254</f>
        <v>105</v>
      </c>
      <c r="E255" s="540">
        <f t="shared" si="52"/>
        <v>4660</v>
      </c>
      <c r="F255" s="540">
        <f t="shared" si="52"/>
        <v>4765</v>
      </c>
      <c r="G255" s="540">
        <f t="shared" si="52"/>
        <v>85.83539999999999</v>
      </c>
      <c r="H255" s="540">
        <f t="shared" si="52"/>
        <v>4040.2666</v>
      </c>
      <c r="I255" s="540">
        <f t="shared" si="52"/>
        <v>4126.102</v>
      </c>
    </row>
    <row r="256" spans="1:9" ht="12.75" customHeight="1">
      <c r="A256" s="676" t="s">
        <v>556</v>
      </c>
      <c r="B256" s="234" t="s">
        <v>239</v>
      </c>
      <c r="C256" s="471" t="s">
        <v>549</v>
      </c>
      <c r="D256" s="474">
        <v>50</v>
      </c>
      <c r="E256" s="474">
        <v>600</v>
      </c>
      <c r="F256" s="460">
        <f aca="true" t="shared" si="53" ref="F256:F267">D256+E256</f>
        <v>650</v>
      </c>
      <c r="G256" s="283">
        <f>D256*0.851908</f>
        <v>42.5954</v>
      </c>
      <c r="H256" s="283">
        <f>E256*0.839789</f>
        <v>503.8734</v>
      </c>
      <c r="I256" s="460">
        <f>G256+H256</f>
        <v>546.4688</v>
      </c>
    </row>
    <row r="257" spans="1:9" ht="12.75" customHeight="1">
      <c r="A257" s="676"/>
      <c r="B257" s="234" t="s">
        <v>239</v>
      </c>
      <c r="C257" s="480" t="s">
        <v>551</v>
      </c>
      <c r="D257" s="474">
        <v>150</v>
      </c>
      <c r="E257" s="474">
        <v>1200</v>
      </c>
      <c r="F257" s="460">
        <f t="shared" si="53"/>
        <v>1350</v>
      </c>
      <c r="G257" s="283">
        <f>D257*0.851908</f>
        <v>127.7862</v>
      </c>
      <c r="H257" s="283">
        <f>E257*0.839789</f>
        <v>1007.7468</v>
      </c>
      <c r="I257" s="460">
        <f>G257+H257</f>
        <v>1135.533</v>
      </c>
    </row>
    <row r="258" spans="1:9" ht="12.75" customHeight="1">
      <c r="A258" s="676"/>
      <c r="B258" s="235" t="s">
        <v>298</v>
      </c>
      <c r="C258" s="480" t="s">
        <v>549</v>
      </c>
      <c r="D258" s="474">
        <v>10</v>
      </c>
      <c r="E258" s="474">
        <v>50</v>
      </c>
      <c r="F258" s="460">
        <f t="shared" si="53"/>
        <v>60</v>
      </c>
      <c r="G258" s="283">
        <f>D258*0.851908</f>
        <v>8.51908</v>
      </c>
      <c r="H258" s="283">
        <f>E258*0.839789</f>
        <v>41.98945</v>
      </c>
      <c r="I258" s="460">
        <f>G258+H258</f>
        <v>50.50853</v>
      </c>
    </row>
    <row r="259" spans="1:9" ht="12.75" customHeight="1">
      <c r="A259" s="676"/>
      <c r="B259" s="235" t="s">
        <v>298</v>
      </c>
      <c r="C259" s="470" t="s">
        <v>551</v>
      </c>
      <c r="D259" s="474">
        <v>20</v>
      </c>
      <c r="E259" s="474">
        <v>200</v>
      </c>
      <c r="F259" s="460">
        <f t="shared" si="53"/>
        <v>220</v>
      </c>
      <c r="G259" s="283">
        <f>D259*0.851908</f>
        <v>17.03816</v>
      </c>
      <c r="H259" s="283">
        <f>E259*0.839789</f>
        <v>167.9578</v>
      </c>
      <c r="I259" s="460">
        <f>G259+H259</f>
        <v>184.99596</v>
      </c>
    </row>
    <row r="260" spans="1:9" ht="12.75" customHeight="1">
      <c r="A260" s="683" t="s">
        <v>130</v>
      </c>
      <c r="B260" s="684"/>
      <c r="C260" s="541"/>
      <c r="D260" s="540">
        <f aca="true" t="shared" si="54" ref="D260:I260">SUM(D255:D259)</f>
        <v>335</v>
      </c>
      <c r="E260" s="540">
        <f t="shared" si="54"/>
        <v>6710</v>
      </c>
      <c r="F260" s="540">
        <f t="shared" si="54"/>
        <v>7045</v>
      </c>
      <c r="G260" s="540">
        <f t="shared" si="54"/>
        <v>281.77423999999996</v>
      </c>
      <c r="H260" s="540">
        <f t="shared" si="54"/>
        <v>5761.83405</v>
      </c>
      <c r="I260" s="540">
        <f t="shared" si="54"/>
        <v>6043.608289999999</v>
      </c>
    </row>
    <row r="261" spans="1:9" ht="12.75" customHeight="1">
      <c r="A261" s="481"/>
      <c r="B261" s="477">
        <v>74</v>
      </c>
      <c r="C261" s="478" t="s">
        <v>324</v>
      </c>
      <c r="D261" s="479">
        <v>108</v>
      </c>
      <c r="E261" s="479">
        <v>1773</v>
      </c>
      <c r="F261" s="297">
        <f>D261+E261</f>
        <v>1881</v>
      </c>
      <c r="G261" s="283">
        <f>D261*0.81748</f>
        <v>88.28784</v>
      </c>
      <c r="H261" s="283">
        <f>E261*0.86701</f>
        <v>1537.2087299999998</v>
      </c>
      <c r="I261" s="297">
        <f>G261+H261</f>
        <v>1625.4965699999998</v>
      </c>
    </row>
    <row r="262" spans="1:9" s="373" customFormat="1" ht="12.75" customHeight="1">
      <c r="A262" s="481"/>
      <c r="B262" s="477">
        <v>75</v>
      </c>
      <c r="C262" s="478" t="s">
        <v>324</v>
      </c>
      <c r="D262" s="479">
        <v>0</v>
      </c>
      <c r="E262" s="479">
        <v>2444</v>
      </c>
      <c r="F262" s="297">
        <f>D262+E262</f>
        <v>2444</v>
      </c>
      <c r="G262" s="283">
        <f>D262*0.81748</f>
        <v>0</v>
      </c>
      <c r="H262" s="283">
        <f>E262*0.86701</f>
        <v>2118.97244</v>
      </c>
      <c r="I262" s="297">
        <f>G262+H262</f>
        <v>2118.97244</v>
      </c>
    </row>
    <row r="263" spans="1:9" ht="12.75" customHeight="1">
      <c r="A263" s="481"/>
      <c r="B263" s="477">
        <v>76</v>
      </c>
      <c r="C263" s="478" t="s">
        <v>324</v>
      </c>
      <c r="D263" s="479">
        <v>0</v>
      </c>
      <c r="E263" s="479">
        <v>1614</v>
      </c>
      <c r="F263" s="297">
        <f>D263+E263</f>
        <v>1614</v>
      </c>
      <c r="G263" s="283">
        <f>D263*0.81748</f>
        <v>0</v>
      </c>
      <c r="H263" s="283">
        <f>E263*0.86701</f>
        <v>1399.35414</v>
      </c>
      <c r="I263" s="297">
        <f>G263+H263</f>
        <v>1399.35414</v>
      </c>
    </row>
    <row r="264" spans="1:9" ht="12.75" customHeight="1">
      <c r="A264" s="481"/>
      <c r="B264" s="542" t="s">
        <v>4</v>
      </c>
      <c r="C264" s="541"/>
      <c r="D264" s="540">
        <f aca="true" t="shared" si="55" ref="D264:I264">D261+D262+D263</f>
        <v>108</v>
      </c>
      <c r="E264" s="540">
        <f t="shared" si="55"/>
        <v>5831</v>
      </c>
      <c r="F264" s="540">
        <f t="shared" si="55"/>
        <v>5939</v>
      </c>
      <c r="G264" s="540">
        <f t="shared" si="55"/>
        <v>88.28784</v>
      </c>
      <c r="H264" s="540">
        <f t="shared" si="55"/>
        <v>5055.535309999999</v>
      </c>
      <c r="I264" s="540">
        <f t="shared" si="55"/>
        <v>5143.82315</v>
      </c>
    </row>
    <row r="265" spans="1:9" ht="12.75" customHeight="1">
      <c r="A265" s="676" t="s">
        <v>488</v>
      </c>
      <c r="B265" s="89" t="s">
        <v>239</v>
      </c>
      <c r="C265" s="470" t="s">
        <v>324</v>
      </c>
      <c r="D265" s="266">
        <v>150</v>
      </c>
      <c r="E265" s="266">
        <v>1500</v>
      </c>
      <c r="F265" s="460">
        <f t="shared" si="53"/>
        <v>1650</v>
      </c>
      <c r="G265" s="283">
        <f aca="true" t="shared" si="56" ref="G265:G270">D265*0.851908</f>
        <v>127.7862</v>
      </c>
      <c r="H265" s="283">
        <f aca="true" t="shared" si="57" ref="H265:H270">E265*0.839789</f>
        <v>1259.6835</v>
      </c>
      <c r="I265" s="460">
        <f aca="true" t="shared" si="58" ref="I265:I270">G265+H265</f>
        <v>1387.4697</v>
      </c>
    </row>
    <row r="266" spans="1:9" ht="12.75" customHeight="1">
      <c r="A266" s="676"/>
      <c r="B266" s="236" t="s">
        <v>239</v>
      </c>
      <c r="C266" s="470"/>
      <c r="D266" s="266">
        <v>0</v>
      </c>
      <c r="E266" s="266">
        <v>0</v>
      </c>
      <c r="F266" s="460">
        <f t="shared" si="53"/>
        <v>0</v>
      </c>
      <c r="G266" s="283">
        <f t="shared" si="56"/>
        <v>0</v>
      </c>
      <c r="H266" s="283">
        <f t="shared" si="57"/>
        <v>0</v>
      </c>
      <c r="I266" s="460">
        <f t="shared" si="58"/>
        <v>0</v>
      </c>
    </row>
    <row r="267" spans="1:9" ht="12.75" customHeight="1">
      <c r="A267" s="676"/>
      <c r="B267" s="236" t="s">
        <v>239</v>
      </c>
      <c r="C267" s="470"/>
      <c r="D267" s="266">
        <v>0</v>
      </c>
      <c r="E267" s="266">
        <v>0</v>
      </c>
      <c r="F267" s="460">
        <f t="shared" si="53"/>
        <v>0</v>
      </c>
      <c r="G267" s="283">
        <f t="shared" si="56"/>
        <v>0</v>
      </c>
      <c r="H267" s="283">
        <f t="shared" si="57"/>
        <v>0</v>
      </c>
      <c r="I267" s="460">
        <f>G267+H267</f>
        <v>0</v>
      </c>
    </row>
    <row r="268" spans="1:9" ht="12.75" customHeight="1">
      <c r="A268" s="676"/>
      <c r="B268" s="236" t="s">
        <v>298</v>
      </c>
      <c r="C268" s="470" t="s">
        <v>324</v>
      </c>
      <c r="D268" s="266">
        <v>0</v>
      </c>
      <c r="E268" s="266">
        <v>500</v>
      </c>
      <c r="F268" s="460">
        <f>SUM(D268:E268)</f>
        <v>500</v>
      </c>
      <c r="G268" s="283">
        <f t="shared" si="56"/>
        <v>0</v>
      </c>
      <c r="H268" s="283">
        <f t="shared" si="57"/>
        <v>419.8945</v>
      </c>
      <c r="I268" s="460">
        <f t="shared" si="58"/>
        <v>419.8945</v>
      </c>
    </row>
    <row r="269" spans="1:9" s="373" customFormat="1" ht="12.75" customHeight="1">
      <c r="A269" s="676"/>
      <c r="B269" s="236" t="s">
        <v>298</v>
      </c>
      <c r="C269" s="470"/>
      <c r="D269" s="266">
        <v>0</v>
      </c>
      <c r="E269" s="266">
        <v>0</v>
      </c>
      <c r="F269" s="460">
        <f aca="true" t="shared" si="59" ref="F269:F280">D269+E269</f>
        <v>0</v>
      </c>
      <c r="G269" s="283">
        <f t="shared" si="56"/>
        <v>0</v>
      </c>
      <c r="H269" s="283">
        <f t="shared" si="57"/>
        <v>0</v>
      </c>
      <c r="I269" s="460">
        <f t="shared" si="58"/>
        <v>0</v>
      </c>
    </row>
    <row r="270" spans="1:9" ht="12.75" customHeight="1">
      <c r="A270" s="676"/>
      <c r="B270" s="236" t="s">
        <v>298</v>
      </c>
      <c r="C270" s="470"/>
      <c r="D270" s="266">
        <v>0</v>
      </c>
      <c r="E270" s="266">
        <v>0</v>
      </c>
      <c r="F270" s="460">
        <f t="shared" si="59"/>
        <v>0</v>
      </c>
      <c r="G270" s="283">
        <f t="shared" si="56"/>
        <v>0</v>
      </c>
      <c r="H270" s="283">
        <f t="shared" si="57"/>
        <v>0</v>
      </c>
      <c r="I270" s="460">
        <f t="shared" si="58"/>
        <v>0</v>
      </c>
    </row>
    <row r="271" spans="1:9" ht="12.75" customHeight="1">
      <c r="A271" s="699" t="s">
        <v>130</v>
      </c>
      <c r="B271" s="700"/>
      <c r="C271" s="462"/>
      <c r="D271" s="532">
        <f aca="true" t="shared" si="60" ref="D271:I271">SUM(D264:D270)</f>
        <v>258</v>
      </c>
      <c r="E271" s="532">
        <f t="shared" si="60"/>
        <v>7831</v>
      </c>
      <c r="F271" s="532">
        <f t="shared" si="60"/>
        <v>8089</v>
      </c>
      <c r="G271" s="532">
        <f t="shared" si="60"/>
        <v>216.07404</v>
      </c>
      <c r="H271" s="532">
        <f t="shared" si="60"/>
        <v>6735.11331</v>
      </c>
      <c r="I271" s="532">
        <f t="shared" si="60"/>
        <v>6951.18735</v>
      </c>
    </row>
    <row r="272" spans="1:9" ht="12.75" customHeight="1">
      <c r="A272" s="701" t="s">
        <v>446</v>
      </c>
      <c r="B272" s="482">
        <v>37</v>
      </c>
      <c r="C272" s="464" t="s">
        <v>323</v>
      </c>
      <c r="D272" s="483">
        <v>0</v>
      </c>
      <c r="E272" s="483">
        <v>1024</v>
      </c>
      <c r="F272" s="484">
        <f t="shared" si="59"/>
        <v>1024</v>
      </c>
      <c r="G272" s="450">
        <v>0</v>
      </c>
      <c r="H272" s="450">
        <v>888</v>
      </c>
      <c r="I272" s="467">
        <f aca="true" t="shared" si="61" ref="I272:I288">G272+H272</f>
        <v>888</v>
      </c>
    </row>
    <row r="273" spans="1:9" ht="12.75" customHeight="1">
      <c r="A273" s="688"/>
      <c r="B273" s="482">
        <v>38</v>
      </c>
      <c r="C273" s="464" t="s">
        <v>323</v>
      </c>
      <c r="D273" s="483">
        <v>0</v>
      </c>
      <c r="E273" s="483">
        <v>682</v>
      </c>
      <c r="F273" s="484">
        <f t="shared" si="59"/>
        <v>682</v>
      </c>
      <c r="G273" s="450">
        <v>0</v>
      </c>
      <c r="H273" s="450">
        <v>591</v>
      </c>
      <c r="I273" s="467">
        <f t="shared" si="61"/>
        <v>591</v>
      </c>
    </row>
    <row r="274" spans="1:9" ht="12.75" customHeight="1">
      <c r="A274" s="688"/>
      <c r="B274" s="482">
        <v>39</v>
      </c>
      <c r="C274" s="464" t="s">
        <v>323</v>
      </c>
      <c r="D274" s="483">
        <v>0</v>
      </c>
      <c r="E274" s="483">
        <v>1029</v>
      </c>
      <c r="F274" s="484">
        <f t="shared" si="59"/>
        <v>1029</v>
      </c>
      <c r="G274" s="450">
        <v>0</v>
      </c>
      <c r="H274" s="450">
        <v>892</v>
      </c>
      <c r="I274" s="467">
        <f t="shared" si="61"/>
        <v>892</v>
      </c>
    </row>
    <row r="275" spans="1:9" ht="12.75" customHeight="1">
      <c r="A275" s="688"/>
      <c r="B275" s="482"/>
      <c r="C275" s="464"/>
      <c r="D275" s="483"/>
      <c r="E275" s="483"/>
      <c r="F275" s="484">
        <f t="shared" si="59"/>
        <v>0</v>
      </c>
      <c r="G275" s="450"/>
      <c r="H275" s="450"/>
      <c r="I275" s="467">
        <f t="shared" si="61"/>
        <v>0</v>
      </c>
    </row>
    <row r="276" spans="1:9" ht="12.75" customHeight="1">
      <c r="A276" s="688"/>
      <c r="B276" s="482"/>
      <c r="C276" s="464"/>
      <c r="D276" s="483"/>
      <c r="E276" s="483"/>
      <c r="F276" s="484">
        <f t="shared" si="59"/>
        <v>0</v>
      </c>
      <c r="G276" s="450"/>
      <c r="H276" s="450"/>
      <c r="I276" s="467">
        <f t="shared" si="61"/>
        <v>0</v>
      </c>
    </row>
    <row r="277" spans="1:9" ht="12.75" customHeight="1">
      <c r="A277" s="688"/>
      <c r="B277" s="482"/>
      <c r="C277" s="464"/>
      <c r="D277" s="483"/>
      <c r="E277" s="483"/>
      <c r="F277" s="484">
        <f t="shared" si="59"/>
        <v>0</v>
      </c>
      <c r="G277" s="450"/>
      <c r="H277" s="450"/>
      <c r="I277" s="467">
        <f t="shared" si="61"/>
        <v>0</v>
      </c>
    </row>
    <row r="278" spans="1:9" ht="12.75" customHeight="1">
      <c r="A278" s="689"/>
      <c r="B278" s="534" t="s">
        <v>4</v>
      </c>
      <c r="C278" s="543"/>
      <c r="D278" s="540">
        <f aca="true" t="shared" si="62" ref="D278:I278">SUM(D272:D277)</f>
        <v>0</v>
      </c>
      <c r="E278" s="540">
        <f t="shared" si="62"/>
        <v>2735</v>
      </c>
      <c r="F278" s="540">
        <f t="shared" si="62"/>
        <v>2735</v>
      </c>
      <c r="G278" s="540">
        <f t="shared" si="62"/>
        <v>0</v>
      </c>
      <c r="H278" s="540">
        <f t="shared" si="62"/>
        <v>2371</v>
      </c>
      <c r="I278" s="540">
        <f t="shared" si="62"/>
        <v>2371</v>
      </c>
    </row>
    <row r="279" spans="1:9" ht="12.75" customHeight="1">
      <c r="A279" s="702" t="s">
        <v>294</v>
      </c>
      <c r="B279" s="485" t="s">
        <v>239</v>
      </c>
      <c r="C279" s="470" t="s">
        <v>323</v>
      </c>
      <c r="D279" s="486">
        <v>10</v>
      </c>
      <c r="E279" s="486">
        <v>1250</v>
      </c>
      <c r="F279" s="460">
        <f t="shared" si="59"/>
        <v>1260</v>
      </c>
      <c r="G279" s="266">
        <v>9</v>
      </c>
      <c r="H279" s="266">
        <v>1050</v>
      </c>
      <c r="I279" s="460">
        <f t="shared" si="61"/>
        <v>1059</v>
      </c>
    </row>
    <row r="280" spans="1:9" ht="12.75" customHeight="1">
      <c r="A280" s="703"/>
      <c r="B280" s="485" t="s">
        <v>298</v>
      </c>
      <c r="C280" s="470" t="s">
        <v>323</v>
      </c>
      <c r="D280" s="486">
        <v>5</v>
      </c>
      <c r="E280" s="486">
        <v>450</v>
      </c>
      <c r="F280" s="460">
        <f t="shared" si="59"/>
        <v>455</v>
      </c>
      <c r="G280" s="266">
        <v>4</v>
      </c>
      <c r="H280" s="266">
        <v>378</v>
      </c>
      <c r="I280" s="460">
        <f t="shared" si="61"/>
        <v>382</v>
      </c>
    </row>
    <row r="281" spans="1:9" s="373" customFormat="1" ht="12.75">
      <c r="A281" s="667" t="s">
        <v>130</v>
      </c>
      <c r="B281" s="668"/>
      <c r="C281" s="537"/>
      <c r="D281" s="532">
        <f aca="true" t="shared" si="63" ref="D281:I281">SUM(D278:D280)</f>
        <v>15</v>
      </c>
      <c r="E281" s="532">
        <f t="shared" si="63"/>
        <v>4435</v>
      </c>
      <c r="F281" s="532">
        <f t="shared" si="63"/>
        <v>4450</v>
      </c>
      <c r="G281" s="532">
        <f t="shared" si="63"/>
        <v>13</v>
      </c>
      <c r="H281" s="532">
        <f t="shared" si="63"/>
        <v>3799</v>
      </c>
      <c r="I281" s="532">
        <f t="shared" si="63"/>
        <v>3812</v>
      </c>
    </row>
    <row r="282" spans="1:9" ht="12.75">
      <c r="A282" s="688" t="s">
        <v>450</v>
      </c>
      <c r="B282" s="487">
        <v>44</v>
      </c>
      <c r="C282" s="488" t="s">
        <v>321</v>
      </c>
      <c r="D282" s="489">
        <v>420</v>
      </c>
      <c r="E282" s="489">
        <v>180</v>
      </c>
      <c r="F282" s="490">
        <f>SUM(D282:E282)</f>
        <v>600</v>
      </c>
      <c r="G282" s="450">
        <v>343</v>
      </c>
      <c r="H282" s="450">
        <v>156</v>
      </c>
      <c r="I282" s="467">
        <f t="shared" si="61"/>
        <v>499</v>
      </c>
    </row>
    <row r="283" spans="1:9" ht="12.75">
      <c r="A283" s="688"/>
      <c r="B283" s="487"/>
      <c r="C283" s="488"/>
      <c r="D283" s="489"/>
      <c r="E283" s="489"/>
      <c r="F283" s="490">
        <f aca="true" t="shared" si="64" ref="F283:F288">SUM(D283:E283)</f>
        <v>0</v>
      </c>
      <c r="G283" s="450"/>
      <c r="H283" s="450"/>
      <c r="I283" s="467">
        <f t="shared" si="61"/>
        <v>0</v>
      </c>
    </row>
    <row r="284" spans="1:9" ht="12.75">
      <c r="A284" s="688"/>
      <c r="B284" s="487"/>
      <c r="C284" s="488"/>
      <c r="D284" s="489"/>
      <c r="E284" s="489"/>
      <c r="F284" s="490">
        <f t="shared" si="64"/>
        <v>0</v>
      </c>
      <c r="G284" s="450"/>
      <c r="H284" s="450"/>
      <c r="I284" s="467">
        <f t="shared" si="61"/>
        <v>0</v>
      </c>
    </row>
    <row r="285" spans="1:9" ht="12.75">
      <c r="A285" s="688"/>
      <c r="B285" s="487"/>
      <c r="C285" s="488"/>
      <c r="D285" s="489"/>
      <c r="E285" s="489"/>
      <c r="F285" s="490">
        <f t="shared" si="64"/>
        <v>0</v>
      </c>
      <c r="G285" s="450"/>
      <c r="H285" s="450"/>
      <c r="I285" s="467">
        <f t="shared" si="61"/>
        <v>0</v>
      </c>
    </row>
    <row r="286" spans="1:9" s="373" customFormat="1" ht="12.75">
      <c r="A286" s="688"/>
      <c r="B286" s="491"/>
      <c r="C286" s="488"/>
      <c r="D286" s="489"/>
      <c r="E286" s="489"/>
      <c r="F286" s="490">
        <f t="shared" si="64"/>
        <v>0</v>
      </c>
      <c r="G286" s="450"/>
      <c r="H286" s="450"/>
      <c r="I286" s="467">
        <f t="shared" si="61"/>
        <v>0</v>
      </c>
    </row>
    <row r="287" spans="1:9" ht="12.75">
      <c r="A287" s="688"/>
      <c r="B287" s="487"/>
      <c r="C287" s="488"/>
      <c r="D287" s="492"/>
      <c r="E287" s="492"/>
      <c r="F287" s="490">
        <f t="shared" si="64"/>
        <v>0</v>
      </c>
      <c r="G287" s="450"/>
      <c r="H287" s="450"/>
      <c r="I287" s="467">
        <f t="shared" si="61"/>
        <v>0</v>
      </c>
    </row>
    <row r="288" spans="1:9" ht="12.75">
      <c r="A288" s="688"/>
      <c r="B288" s="487"/>
      <c r="C288" s="488"/>
      <c r="D288" s="493"/>
      <c r="E288" s="493"/>
      <c r="F288" s="490">
        <f t="shared" si="64"/>
        <v>0</v>
      </c>
      <c r="G288" s="450"/>
      <c r="H288" s="450"/>
      <c r="I288" s="467">
        <f t="shared" si="61"/>
        <v>0</v>
      </c>
    </row>
    <row r="289" spans="1:9" ht="0.75" customHeight="1" hidden="1">
      <c r="A289" s="689"/>
      <c r="B289" s="534" t="s">
        <v>4</v>
      </c>
      <c r="C289" s="543"/>
      <c r="D289" s="540">
        <f aca="true" t="shared" si="65" ref="D289:I289">SUM(D282:D288)</f>
        <v>420</v>
      </c>
      <c r="E289" s="540">
        <f t="shared" si="65"/>
        <v>180</v>
      </c>
      <c r="F289" s="540">
        <f t="shared" si="65"/>
        <v>600</v>
      </c>
      <c r="G289" s="540">
        <f t="shared" si="65"/>
        <v>343</v>
      </c>
      <c r="H289" s="540">
        <f t="shared" si="65"/>
        <v>156</v>
      </c>
      <c r="I289" s="540">
        <f t="shared" si="65"/>
        <v>499</v>
      </c>
    </row>
    <row r="290" spans="1:9" ht="2.25" customHeight="1" hidden="1">
      <c r="A290" s="675" t="s">
        <v>451</v>
      </c>
      <c r="B290" s="238" t="s">
        <v>239</v>
      </c>
      <c r="C290" s="494" t="s">
        <v>321</v>
      </c>
      <c r="D290" s="495">
        <v>150</v>
      </c>
      <c r="E290" s="495">
        <v>1500</v>
      </c>
      <c r="F290" s="460">
        <f aca="true" t="shared" si="66" ref="F290:F300">D290+E290</f>
        <v>1650</v>
      </c>
      <c r="G290" s="496">
        <v>128</v>
      </c>
      <c r="H290" s="496">
        <v>1260</v>
      </c>
      <c r="I290" s="460">
        <f aca="true" t="shared" si="67" ref="I290:I300">G290+H290</f>
        <v>1388</v>
      </c>
    </row>
    <row r="291" spans="1:9" ht="12.75" hidden="1">
      <c r="A291" s="676"/>
      <c r="B291" s="238" t="s">
        <v>239</v>
      </c>
      <c r="C291" s="494"/>
      <c r="D291" s="495"/>
      <c r="E291" s="495"/>
      <c r="F291" s="460">
        <f t="shared" si="66"/>
        <v>0</v>
      </c>
      <c r="G291" s="496"/>
      <c r="H291" s="496"/>
      <c r="I291" s="460">
        <f t="shared" si="67"/>
        <v>0</v>
      </c>
    </row>
    <row r="292" spans="1:9" ht="12.75" hidden="1">
      <c r="A292" s="676"/>
      <c r="B292" s="238" t="s">
        <v>239</v>
      </c>
      <c r="C292" s="494"/>
      <c r="D292" s="495"/>
      <c r="E292" s="495"/>
      <c r="F292" s="460">
        <f t="shared" si="66"/>
        <v>0</v>
      </c>
      <c r="G292" s="496"/>
      <c r="H292" s="496"/>
      <c r="I292" s="460">
        <f t="shared" si="67"/>
        <v>0</v>
      </c>
    </row>
    <row r="293" spans="1:9" s="373" customFormat="1" ht="12.75">
      <c r="A293" s="676"/>
      <c r="B293" s="238" t="s">
        <v>298</v>
      </c>
      <c r="C293" s="494" t="s">
        <v>321</v>
      </c>
      <c r="D293" s="495">
        <v>10</v>
      </c>
      <c r="E293" s="495">
        <v>60</v>
      </c>
      <c r="F293" s="460">
        <f t="shared" si="66"/>
        <v>70</v>
      </c>
      <c r="G293" s="496">
        <v>9</v>
      </c>
      <c r="H293" s="496">
        <v>50</v>
      </c>
      <c r="I293" s="460">
        <f t="shared" si="67"/>
        <v>59</v>
      </c>
    </row>
    <row r="294" spans="1:9" ht="12.75" customHeight="1">
      <c r="A294" s="676"/>
      <c r="B294" s="238" t="s">
        <v>298</v>
      </c>
      <c r="C294" s="494"/>
      <c r="D294" s="495"/>
      <c r="E294" s="495"/>
      <c r="F294" s="460">
        <f t="shared" si="66"/>
        <v>0</v>
      </c>
      <c r="G294" s="496"/>
      <c r="H294" s="496"/>
      <c r="I294" s="460">
        <f t="shared" si="67"/>
        <v>0</v>
      </c>
    </row>
    <row r="295" spans="1:9" ht="12.75" customHeight="1">
      <c r="A295" s="693"/>
      <c r="B295" s="239" t="s">
        <v>298</v>
      </c>
      <c r="C295" s="494"/>
      <c r="D295" s="495"/>
      <c r="E295" s="495"/>
      <c r="F295" s="460">
        <f t="shared" si="66"/>
        <v>0</v>
      </c>
      <c r="G295" s="496"/>
      <c r="H295" s="496"/>
      <c r="I295" s="460">
        <f t="shared" si="67"/>
        <v>0</v>
      </c>
    </row>
    <row r="296" spans="1:9" s="373" customFormat="1" ht="12.75">
      <c r="A296" s="667" t="s">
        <v>130</v>
      </c>
      <c r="B296" s="668"/>
      <c r="C296" s="533"/>
      <c r="D296" s="532">
        <f aca="true" t="shared" si="68" ref="D296:I296">SUM(D289:D295)</f>
        <v>580</v>
      </c>
      <c r="E296" s="532">
        <f t="shared" si="68"/>
        <v>1740</v>
      </c>
      <c r="F296" s="532">
        <f t="shared" si="68"/>
        <v>2320</v>
      </c>
      <c r="G296" s="532">
        <f t="shared" si="68"/>
        <v>480</v>
      </c>
      <c r="H296" s="532">
        <f t="shared" si="68"/>
        <v>1466</v>
      </c>
      <c r="I296" s="532">
        <f t="shared" si="68"/>
        <v>1946</v>
      </c>
    </row>
    <row r="297" spans="1:9" s="373" customFormat="1" ht="13.5">
      <c r="A297" s="673" t="s">
        <v>30</v>
      </c>
      <c r="B297" s="200" t="s">
        <v>239</v>
      </c>
      <c r="C297" s="232" t="s">
        <v>321</v>
      </c>
      <c r="D297" s="268">
        <v>30</v>
      </c>
      <c r="E297" s="268">
        <v>110</v>
      </c>
      <c r="F297" s="198">
        <f t="shared" si="66"/>
        <v>140</v>
      </c>
      <c r="G297" s="198">
        <v>26</v>
      </c>
      <c r="H297" s="198">
        <v>92</v>
      </c>
      <c r="I297" s="198">
        <f t="shared" si="67"/>
        <v>118</v>
      </c>
    </row>
    <row r="298" spans="1:9" s="373" customFormat="1" ht="13.5">
      <c r="A298" s="674"/>
      <c r="B298" s="200" t="s">
        <v>239</v>
      </c>
      <c r="C298" s="232"/>
      <c r="D298" s="237"/>
      <c r="E298" s="237"/>
      <c r="F298" s="198">
        <f t="shared" si="66"/>
        <v>0</v>
      </c>
      <c r="G298" s="198"/>
      <c r="H298" s="198"/>
      <c r="I298" s="198">
        <f t="shared" si="67"/>
        <v>0</v>
      </c>
    </row>
    <row r="299" spans="1:9" s="373" customFormat="1" ht="13.5">
      <c r="A299" s="674"/>
      <c r="B299" s="200" t="s">
        <v>298</v>
      </c>
      <c r="C299" s="232" t="s">
        <v>321</v>
      </c>
      <c r="D299" s="237">
        <v>10</v>
      </c>
      <c r="E299" s="237">
        <v>1250</v>
      </c>
      <c r="F299" s="198">
        <f t="shared" si="66"/>
        <v>1260</v>
      </c>
      <c r="G299" s="198">
        <v>9</v>
      </c>
      <c r="H299" s="198">
        <v>1050</v>
      </c>
      <c r="I299" s="198">
        <f t="shared" si="67"/>
        <v>1059</v>
      </c>
    </row>
    <row r="300" spans="1:9" s="373" customFormat="1" ht="13.5">
      <c r="A300" s="692"/>
      <c r="B300" s="200" t="s">
        <v>298</v>
      </c>
      <c r="C300" s="232"/>
      <c r="D300" s="268"/>
      <c r="E300" s="268"/>
      <c r="F300" s="198">
        <f t="shared" si="66"/>
        <v>0</v>
      </c>
      <c r="G300" s="198"/>
      <c r="H300" s="198"/>
      <c r="I300" s="198">
        <f t="shared" si="67"/>
        <v>0</v>
      </c>
    </row>
    <row r="301" spans="1:9" s="373" customFormat="1" ht="12.75">
      <c r="A301" s="667" t="s">
        <v>130</v>
      </c>
      <c r="B301" s="668"/>
      <c r="C301" s="533"/>
      <c r="D301" s="532">
        <f aca="true" t="shared" si="69" ref="D301:I301">SUM(D297:D300)</f>
        <v>40</v>
      </c>
      <c r="E301" s="532">
        <f t="shared" si="69"/>
        <v>1360</v>
      </c>
      <c r="F301" s="532">
        <f t="shared" si="69"/>
        <v>1400</v>
      </c>
      <c r="G301" s="532">
        <f t="shared" si="69"/>
        <v>35</v>
      </c>
      <c r="H301" s="532">
        <f t="shared" si="69"/>
        <v>1142</v>
      </c>
      <c r="I301" s="532">
        <f t="shared" si="69"/>
        <v>1177</v>
      </c>
    </row>
    <row r="302" spans="1:9" s="373" customFormat="1" ht="12.75">
      <c r="A302" s="690" t="s">
        <v>240</v>
      </c>
      <c r="B302" s="691"/>
      <c r="C302" s="497"/>
      <c r="D302" s="498">
        <f aca="true" t="shared" si="70" ref="D302:I302">D214+D233+D245+D278+D289+D255+D264</f>
        <v>10087</v>
      </c>
      <c r="E302" s="498">
        <f t="shared" si="70"/>
        <v>43186</v>
      </c>
      <c r="F302" s="498">
        <f t="shared" si="70"/>
        <v>53273</v>
      </c>
      <c r="G302" s="498">
        <f t="shared" si="70"/>
        <v>8245.57916</v>
      </c>
      <c r="H302" s="498">
        <f t="shared" si="70"/>
        <v>37442.50469424</v>
      </c>
      <c r="I302" s="498">
        <f t="shared" si="70"/>
        <v>45688.08385424</v>
      </c>
    </row>
    <row r="303" spans="1:9" s="386" customFormat="1" ht="12.75">
      <c r="A303" s="690" t="s">
        <v>295</v>
      </c>
      <c r="B303" s="691"/>
      <c r="C303" s="499"/>
      <c r="D303" s="500">
        <f aca="true" t="shared" si="71" ref="D303:I303">SUM(D215+D216+D217+D234+D235+D246+D256+D257+D265+D266+D267+D279+D290+D291+D292+D297+D298)</f>
        <v>1412</v>
      </c>
      <c r="E303" s="500">
        <f t="shared" si="71"/>
        <v>7480</v>
      </c>
      <c r="F303" s="500">
        <f t="shared" si="71"/>
        <v>8892</v>
      </c>
      <c r="G303" s="500">
        <f t="shared" si="71"/>
        <v>1204.031576</v>
      </c>
      <c r="H303" s="500">
        <f t="shared" si="71"/>
        <v>6281.82518</v>
      </c>
      <c r="I303" s="500">
        <f t="shared" si="71"/>
        <v>7485.856756</v>
      </c>
    </row>
    <row r="304" spans="1:9" ht="12.75">
      <c r="A304" s="690" t="s">
        <v>241</v>
      </c>
      <c r="B304" s="691"/>
      <c r="C304" s="501"/>
      <c r="D304" s="502">
        <f aca="true" t="shared" si="72" ref="D304:I304">SUM(D218+D219+D220+D236+D237+D247+D258+D259+D268+D269+D270+D280+D293+D294+D295+D299+D300)</f>
        <v>553</v>
      </c>
      <c r="E304" s="502">
        <f t="shared" si="72"/>
        <v>5272</v>
      </c>
      <c r="F304" s="502">
        <f t="shared" si="72"/>
        <v>5825</v>
      </c>
      <c r="G304" s="502">
        <f t="shared" si="72"/>
        <v>471.8074239999999</v>
      </c>
      <c r="H304" s="502">
        <f t="shared" si="72"/>
        <v>4427.338968</v>
      </c>
      <c r="I304" s="502">
        <f t="shared" si="72"/>
        <v>4899.146392000001</v>
      </c>
    </row>
    <row r="305" spans="1:9" ht="12.75">
      <c r="A305" s="695" t="s">
        <v>452</v>
      </c>
      <c r="B305" s="696"/>
      <c r="C305" s="544"/>
      <c r="D305" s="532">
        <f>D302+D303+D304</f>
        <v>12052</v>
      </c>
      <c r="E305" s="545">
        <f>E302+E303+E304</f>
        <v>55938</v>
      </c>
      <c r="F305" s="532">
        <f>D305+E305</f>
        <v>67990</v>
      </c>
      <c r="G305" s="532">
        <f>G302+G303+G304</f>
        <v>9921.41816</v>
      </c>
      <c r="H305" s="545">
        <f>H302+H303+H304</f>
        <v>48151.668842240004</v>
      </c>
      <c r="I305" s="532">
        <f>G305+H305</f>
        <v>58073.087002240005</v>
      </c>
    </row>
    <row r="306" spans="1:9" ht="12.75">
      <c r="A306" s="697" t="s">
        <v>447</v>
      </c>
      <c r="B306" s="697"/>
      <c r="C306" s="697"/>
      <c r="D306" s="698" t="s">
        <v>453</v>
      </c>
      <c r="E306" s="698"/>
      <c r="F306" s="698"/>
      <c r="G306" s="698"/>
      <c r="H306" s="698"/>
      <c r="I306" s="698"/>
    </row>
    <row r="307" spans="1:3" ht="12.75">
      <c r="A307"/>
      <c r="B307"/>
      <c r="C307"/>
    </row>
    <row r="308" spans="1:9" s="373" customFormat="1" ht="12.75">
      <c r="A308"/>
      <c r="B308"/>
      <c r="C308"/>
      <c r="D308"/>
      <c r="E308"/>
      <c r="F308"/>
      <c r="G308"/>
      <c r="H308"/>
      <c r="I308"/>
    </row>
    <row r="309" spans="1:9" s="373" customFormat="1" ht="12.75">
      <c r="A309"/>
      <c r="B309"/>
      <c r="C309"/>
      <c r="D309"/>
      <c r="E309"/>
      <c r="F309"/>
      <c r="G309"/>
      <c r="H309"/>
      <c r="I309"/>
    </row>
    <row r="310" spans="1:9" s="373" customFormat="1" ht="12.75">
      <c r="A310"/>
      <c r="B310"/>
      <c r="C310"/>
      <c r="D310"/>
      <c r="E310"/>
      <c r="F310"/>
      <c r="G310"/>
      <c r="H310"/>
      <c r="I310"/>
    </row>
    <row r="311" spans="1:9" s="373" customFormat="1" ht="12.75">
      <c r="A311"/>
      <c r="B311"/>
      <c r="C311"/>
      <c r="D311"/>
      <c r="E311"/>
      <c r="F311"/>
      <c r="G311"/>
      <c r="H311"/>
      <c r="I311"/>
    </row>
    <row r="312" spans="1:9" s="373" customFormat="1" ht="12.75">
      <c r="A312"/>
      <c r="B312"/>
      <c r="C312"/>
      <c r="D312"/>
      <c r="E312"/>
      <c r="F312"/>
      <c r="G312"/>
      <c r="H312"/>
      <c r="I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9" s="373" customFormat="1" ht="12.75">
      <c r="A319"/>
      <c r="B319"/>
      <c r="C319"/>
      <c r="D319"/>
      <c r="E319"/>
      <c r="F319"/>
      <c r="G319"/>
      <c r="H319"/>
      <c r="I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6" spans="1:9" s="373" customFormat="1" ht="12.75">
      <c r="A326" s="93"/>
      <c r="B326" s="93"/>
      <c r="C326" s="119"/>
      <c r="D326"/>
      <c r="E326"/>
      <c r="F326"/>
      <c r="G326"/>
      <c r="H326"/>
      <c r="I326"/>
    </row>
    <row r="329" spans="1:9" s="373" customFormat="1" ht="12.75">
      <c r="A329" s="93"/>
      <c r="B329" s="93"/>
      <c r="C329" s="119"/>
      <c r="D329"/>
      <c r="E329"/>
      <c r="F329"/>
      <c r="G329"/>
      <c r="H329"/>
      <c r="I329"/>
    </row>
    <row r="337" spans="1:9" s="373" customFormat="1" ht="12.75">
      <c r="A337" s="93"/>
      <c r="B337" s="93"/>
      <c r="C337" s="119"/>
      <c r="D337"/>
      <c r="E337"/>
      <c r="F337"/>
      <c r="G337"/>
      <c r="H337"/>
      <c r="I337"/>
    </row>
    <row r="342" ht="12.75" customHeight="1"/>
    <row r="344" spans="1:9" s="373" customFormat="1" ht="12.75">
      <c r="A344" s="93"/>
      <c r="B344" s="93"/>
      <c r="C344" s="119"/>
      <c r="D344"/>
      <c r="E344"/>
      <c r="F344"/>
      <c r="G344"/>
      <c r="H344"/>
      <c r="I344"/>
    </row>
    <row r="355" ht="12.75" customHeight="1"/>
    <row r="365" ht="13.5" customHeight="1"/>
    <row r="370" ht="12.75" customHeight="1"/>
    <row r="376" ht="12.75" customHeight="1"/>
    <row r="389" ht="12.75" customHeight="1"/>
    <row r="403" ht="12.75" customHeight="1"/>
    <row r="433" ht="12.75" customHeight="1"/>
    <row r="435" ht="12.75" customHeight="1"/>
    <row r="436" ht="14.25" customHeight="1"/>
    <row r="442" ht="12.75" customHeight="1"/>
    <row r="465" ht="12.75" customHeight="1"/>
    <row r="473" ht="14.25" customHeight="1"/>
    <row r="479" ht="12.75" customHeight="1"/>
    <row r="508" ht="12.75" customHeight="1"/>
  </sheetData>
  <sheetProtection/>
  <mergeCells count="93">
    <mergeCell ref="A304:B304"/>
    <mergeCell ref="A303:B303"/>
    <mergeCell ref="A221:B221"/>
    <mergeCell ref="A305:B305"/>
    <mergeCell ref="A306:C306"/>
    <mergeCell ref="D306:I306"/>
    <mergeCell ref="A265:A270"/>
    <mergeCell ref="A271:B271"/>
    <mergeCell ref="A272:A278"/>
    <mergeCell ref="A279:A280"/>
    <mergeCell ref="A281:B281"/>
    <mergeCell ref="A282:A289"/>
    <mergeCell ref="A302:B302"/>
    <mergeCell ref="A222:A233"/>
    <mergeCell ref="A234:A237"/>
    <mergeCell ref="A238:B238"/>
    <mergeCell ref="A297:A300"/>
    <mergeCell ref="A290:A295"/>
    <mergeCell ref="A296:B296"/>
    <mergeCell ref="A248:B248"/>
    <mergeCell ref="A256:A259"/>
    <mergeCell ref="A203:A204"/>
    <mergeCell ref="B203:B204"/>
    <mergeCell ref="D203:F203"/>
    <mergeCell ref="G203:I203"/>
    <mergeCell ref="A215:A220"/>
    <mergeCell ref="A260:B260"/>
    <mergeCell ref="A1:D1"/>
    <mergeCell ref="A2:D2"/>
    <mergeCell ref="A4:I4"/>
    <mergeCell ref="G2:I2"/>
    <mergeCell ref="G3:I3"/>
    <mergeCell ref="A200:I200"/>
    <mergeCell ref="A201:I201"/>
    <mergeCell ref="A6:A7"/>
    <mergeCell ref="G1:I1"/>
    <mergeCell ref="A164:B164"/>
    <mergeCell ref="A137:I137"/>
    <mergeCell ref="H139:I139"/>
    <mergeCell ref="A26:A27"/>
    <mergeCell ref="A55:B55"/>
    <mergeCell ref="A56:B56"/>
    <mergeCell ref="A59:B59"/>
    <mergeCell ref="A29:A38"/>
    <mergeCell ref="A57:B57"/>
    <mergeCell ref="A42:A50"/>
    <mergeCell ref="D6:F6"/>
    <mergeCell ref="H5:I5"/>
    <mergeCell ref="B6:B7"/>
    <mergeCell ref="E3:F3"/>
    <mergeCell ref="G6:I6"/>
    <mergeCell ref="A70:D70"/>
    <mergeCell ref="A39:A40"/>
    <mergeCell ref="A41:B41"/>
    <mergeCell ref="A8:A25"/>
    <mergeCell ref="A28:B28"/>
    <mergeCell ref="A51:A54"/>
    <mergeCell ref="A58:B58"/>
    <mergeCell ref="A161:B161"/>
    <mergeCell ref="A162:B162"/>
    <mergeCell ref="A150:B150"/>
    <mergeCell ref="A151:A158"/>
    <mergeCell ref="A140:A141"/>
    <mergeCell ref="A74:I74"/>
    <mergeCell ref="A71:D71"/>
    <mergeCell ref="A98:B98"/>
    <mergeCell ref="A93:B93"/>
    <mergeCell ref="A75:I75"/>
    <mergeCell ref="D78:F78"/>
    <mergeCell ref="G78:I78"/>
    <mergeCell ref="A78:A79"/>
    <mergeCell ref="B78:B79"/>
    <mergeCell ref="H77:I77"/>
    <mergeCell ref="A80:A90"/>
    <mergeCell ref="A301:B301"/>
    <mergeCell ref="D140:F140"/>
    <mergeCell ref="A136:I136"/>
    <mergeCell ref="A112:B112"/>
    <mergeCell ref="A132:D132"/>
    <mergeCell ref="A133:D133"/>
    <mergeCell ref="G140:I140"/>
    <mergeCell ref="A121:B121"/>
    <mergeCell ref="A205:A214"/>
    <mergeCell ref="A239:A247"/>
    <mergeCell ref="A163:B163"/>
    <mergeCell ref="A159:A160"/>
    <mergeCell ref="A142:A148"/>
    <mergeCell ref="A99:A107"/>
    <mergeCell ref="A94:A96"/>
    <mergeCell ref="A120:B120"/>
    <mergeCell ref="A119:B119"/>
    <mergeCell ref="B140:B141"/>
    <mergeCell ref="A118:B118"/>
  </mergeCells>
  <printOptions horizontalCentered="1"/>
  <pageMargins left="0.8267716535433072" right="0.35433070866141736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30">
      <selection activeCell="R18" sqref="R18"/>
    </sheetView>
  </sheetViews>
  <sheetFormatPr defaultColWidth="9.140625" defaultRowHeight="12.75"/>
  <cols>
    <col min="1" max="2" width="6.140625" style="0" customWidth="1"/>
    <col min="3" max="3" width="18.140625" style="0" customWidth="1"/>
    <col min="4" max="13" width="9.7109375" style="0" customWidth="1"/>
  </cols>
  <sheetData>
    <row r="1" spans="1:3" ht="12.75">
      <c r="A1" s="559" t="s">
        <v>22</v>
      </c>
      <c r="B1" s="559"/>
      <c r="C1" s="559"/>
    </row>
    <row r="2" spans="1:3" ht="12.75">
      <c r="A2" s="559" t="s">
        <v>23</v>
      </c>
      <c r="B2" s="559"/>
      <c r="C2" s="559"/>
    </row>
    <row r="3" spans="1:13" ht="12.75" customHeight="1">
      <c r="A3" s="560" t="s">
        <v>524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ht="12" customHeight="1">
      <c r="M4" s="27" t="s">
        <v>42</v>
      </c>
    </row>
    <row r="5" spans="1:13" ht="12.75" customHeight="1">
      <c r="A5" s="707" t="s">
        <v>37</v>
      </c>
      <c r="B5" s="601"/>
      <c r="C5" s="711" t="s">
        <v>38</v>
      </c>
      <c r="D5" s="586" t="s">
        <v>39</v>
      </c>
      <c r="E5" s="586"/>
      <c r="F5" s="586"/>
      <c r="G5" s="586"/>
      <c r="H5" s="586"/>
      <c r="I5" s="586"/>
      <c r="J5" s="586"/>
      <c r="K5" s="586"/>
      <c r="L5" s="586"/>
      <c r="M5" s="586"/>
    </row>
    <row r="6" spans="1:13" ht="12.75" customHeight="1">
      <c r="A6" s="708"/>
      <c r="B6" s="602"/>
      <c r="C6" s="711"/>
      <c r="D6" s="623" t="s">
        <v>231</v>
      </c>
      <c r="E6" s="623"/>
      <c r="F6" s="623" t="s">
        <v>232</v>
      </c>
      <c r="G6" s="623"/>
      <c r="H6" s="623" t="s">
        <v>233</v>
      </c>
      <c r="I6" s="623"/>
      <c r="J6" s="623" t="s">
        <v>234</v>
      </c>
      <c r="K6" s="623"/>
      <c r="L6" s="623" t="s">
        <v>235</v>
      </c>
      <c r="M6" s="623"/>
    </row>
    <row r="7" spans="1:18" ht="12.75" customHeight="1">
      <c r="A7" s="709"/>
      <c r="B7" s="710"/>
      <c r="C7" s="711"/>
      <c r="D7" s="330" t="s">
        <v>40</v>
      </c>
      <c r="E7" s="330" t="s">
        <v>41</v>
      </c>
      <c r="F7" s="330" t="s">
        <v>40</v>
      </c>
      <c r="G7" s="330" t="s">
        <v>41</v>
      </c>
      <c r="H7" s="330" t="s">
        <v>40</v>
      </c>
      <c r="I7" s="330" t="s">
        <v>41</v>
      </c>
      <c r="J7" s="330" t="s">
        <v>40</v>
      </c>
      <c r="K7" s="330" t="s">
        <v>41</v>
      </c>
      <c r="L7" s="330" t="s">
        <v>40</v>
      </c>
      <c r="M7" s="330" t="s">
        <v>41</v>
      </c>
      <c r="O7" s="552"/>
      <c r="P7" s="552"/>
      <c r="Q7" s="552"/>
      <c r="R7" s="552"/>
    </row>
    <row r="8" spans="1:18" ht="11.25" customHeight="1">
      <c r="A8" s="618" t="s">
        <v>52</v>
      </c>
      <c r="B8" s="704"/>
      <c r="C8" s="4" t="s">
        <v>43</v>
      </c>
      <c r="D8" s="38">
        <v>25706</v>
      </c>
      <c r="E8" s="38">
        <v>21739</v>
      </c>
      <c r="F8" s="38">
        <v>2788</v>
      </c>
      <c r="G8" s="38">
        <v>2253</v>
      </c>
      <c r="H8" s="275">
        <v>490</v>
      </c>
      <c r="I8" s="275">
        <v>404</v>
      </c>
      <c r="J8" s="38">
        <v>1770</v>
      </c>
      <c r="K8" s="38">
        <v>1471</v>
      </c>
      <c r="L8" s="38">
        <f>D8+F8+H8+J8</f>
        <v>30754</v>
      </c>
      <c r="M8" s="38">
        <f>E8+G8+I8+K8</f>
        <v>25867</v>
      </c>
      <c r="O8" s="309"/>
      <c r="P8" s="309"/>
      <c r="Q8" s="309"/>
      <c r="R8" s="309"/>
    </row>
    <row r="9" spans="1:18" ht="11.25" customHeight="1">
      <c r="A9" s="619"/>
      <c r="B9" s="705"/>
      <c r="C9" s="4" t="s">
        <v>44</v>
      </c>
      <c r="D9" s="38">
        <v>2995</v>
      </c>
      <c r="E9" s="38">
        <v>2532</v>
      </c>
      <c r="F9" s="38">
        <v>1582</v>
      </c>
      <c r="G9" s="38">
        <v>1307</v>
      </c>
      <c r="H9" s="275">
        <v>63</v>
      </c>
      <c r="I9" s="275">
        <v>52</v>
      </c>
      <c r="J9" s="38">
        <v>0</v>
      </c>
      <c r="K9" s="38">
        <v>0</v>
      </c>
      <c r="L9" s="38">
        <f>D9+F9+H9+J9</f>
        <v>4640</v>
      </c>
      <c r="M9" s="38">
        <f aca="true" t="shared" si="0" ref="M9:M47">E9+G9+I9+K9</f>
        <v>3891</v>
      </c>
      <c r="O9" s="309"/>
      <c r="P9" s="309"/>
      <c r="Q9" s="309"/>
      <c r="R9" s="309"/>
    </row>
    <row r="10" spans="1:18" ht="11.25" customHeight="1">
      <c r="A10" s="619"/>
      <c r="B10" s="705"/>
      <c r="C10" s="4" t="s">
        <v>45</v>
      </c>
      <c r="D10" s="38">
        <v>2851</v>
      </c>
      <c r="E10" s="38">
        <f>D10*84.57/100</f>
        <v>2411.0906999999997</v>
      </c>
      <c r="F10" s="38">
        <v>5717</v>
      </c>
      <c r="G10" s="38">
        <v>4686</v>
      </c>
      <c r="H10" s="275">
        <v>52</v>
      </c>
      <c r="I10" s="275">
        <v>43</v>
      </c>
      <c r="J10" s="38">
        <v>0</v>
      </c>
      <c r="K10" s="38">
        <v>0</v>
      </c>
      <c r="L10" s="38">
        <f>D10+F10+H10+J10</f>
        <v>8620</v>
      </c>
      <c r="M10" s="38">
        <f t="shared" si="0"/>
        <v>7140.0907</v>
      </c>
      <c r="O10" s="309"/>
      <c r="P10" s="309"/>
      <c r="Q10" s="309"/>
      <c r="R10" s="309"/>
    </row>
    <row r="11" spans="1:18" ht="11.25" customHeight="1">
      <c r="A11" s="619"/>
      <c r="B11" s="705"/>
      <c r="C11" s="6" t="s">
        <v>46</v>
      </c>
      <c r="D11" s="112">
        <f>D8+D9+D10</f>
        <v>31552</v>
      </c>
      <c r="E11" s="112">
        <f aca="true" t="shared" si="1" ref="E11:K11">E8+E9+E10</f>
        <v>26682.0907</v>
      </c>
      <c r="F11" s="112">
        <f t="shared" si="1"/>
        <v>10087</v>
      </c>
      <c r="G11" s="112">
        <f t="shared" si="1"/>
        <v>8246</v>
      </c>
      <c r="H11" s="112">
        <f t="shared" si="1"/>
        <v>605</v>
      </c>
      <c r="I11" s="112">
        <f t="shared" si="1"/>
        <v>499</v>
      </c>
      <c r="J11" s="112">
        <f t="shared" si="1"/>
        <v>1770</v>
      </c>
      <c r="K11" s="112">
        <f t="shared" si="1"/>
        <v>1471</v>
      </c>
      <c r="L11" s="112">
        <f>SUM(L8:L10)</f>
        <v>44014</v>
      </c>
      <c r="M11" s="112">
        <f>SUM(M8:M10)</f>
        <v>36898.0907</v>
      </c>
      <c r="O11" s="309"/>
      <c r="P11" s="309"/>
      <c r="Q11" s="309"/>
      <c r="R11" s="309"/>
    </row>
    <row r="12" spans="1:18" ht="11.25" customHeight="1">
      <c r="A12" s="619"/>
      <c r="B12" s="705"/>
      <c r="C12" s="4" t="s">
        <v>47</v>
      </c>
      <c r="D12" s="38">
        <v>36630</v>
      </c>
      <c r="E12" s="38">
        <v>32575</v>
      </c>
      <c r="F12" s="63">
        <v>35242</v>
      </c>
      <c r="G12" s="38">
        <v>30565</v>
      </c>
      <c r="H12" s="275">
        <v>32996</v>
      </c>
      <c r="I12" s="275">
        <v>27173</v>
      </c>
      <c r="J12" s="38">
        <v>11482</v>
      </c>
      <c r="K12" s="38">
        <v>9564</v>
      </c>
      <c r="L12" s="38">
        <f>D12+F12+H12+J12</f>
        <v>116350</v>
      </c>
      <c r="M12" s="38">
        <f t="shared" si="0"/>
        <v>99877</v>
      </c>
      <c r="O12" s="309"/>
      <c r="P12" s="309"/>
      <c r="Q12" s="309"/>
      <c r="R12" s="309"/>
    </row>
    <row r="13" spans="1:18" ht="11.25" customHeight="1">
      <c r="A13" s="619"/>
      <c r="B13" s="705"/>
      <c r="C13" s="4" t="s">
        <v>48</v>
      </c>
      <c r="D13" s="38">
        <v>4032</v>
      </c>
      <c r="E13" s="38">
        <v>3585</v>
      </c>
      <c r="F13" s="38">
        <v>6122</v>
      </c>
      <c r="G13" s="38">
        <v>5343</v>
      </c>
      <c r="H13" s="275">
        <v>60</v>
      </c>
      <c r="I13" s="275">
        <v>49</v>
      </c>
      <c r="J13" s="38">
        <v>784</v>
      </c>
      <c r="K13" s="38">
        <v>653</v>
      </c>
      <c r="L13" s="38">
        <f>D13+F13+H13+J13</f>
        <v>10998</v>
      </c>
      <c r="M13" s="38">
        <f t="shared" si="0"/>
        <v>9630</v>
      </c>
      <c r="O13" s="309"/>
      <c r="P13" s="309"/>
      <c r="Q13" s="309"/>
      <c r="R13" s="309"/>
    </row>
    <row r="14" spans="1:18" ht="11.25" customHeight="1">
      <c r="A14" s="619"/>
      <c r="B14" s="705"/>
      <c r="C14" s="4" t="s">
        <v>50</v>
      </c>
      <c r="D14" s="38">
        <v>416</v>
      </c>
      <c r="E14" s="38">
        <v>371</v>
      </c>
      <c r="F14" s="38">
        <v>551</v>
      </c>
      <c r="G14" s="38">
        <v>459</v>
      </c>
      <c r="H14" s="275">
        <v>250</v>
      </c>
      <c r="I14" s="275">
        <v>207</v>
      </c>
      <c r="J14" s="38">
        <v>298</v>
      </c>
      <c r="K14" s="38">
        <v>248</v>
      </c>
      <c r="L14" s="38">
        <f>D14+F14+H14+J14</f>
        <v>1515</v>
      </c>
      <c r="M14" s="38">
        <f t="shared" si="0"/>
        <v>1285</v>
      </c>
      <c r="O14" s="309"/>
      <c r="P14" s="309"/>
      <c r="Q14" s="309"/>
      <c r="R14" s="309"/>
    </row>
    <row r="15" spans="1:18" ht="11.25" customHeight="1">
      <c r="A15" s="619"/>
      <c r="B15" s="705"/>
      <c r="C15" s="4" t="s">
        <v>49</v>
      </c>
      <c r="D15" s="38">
        <v>1010</v>
      </c>
      <c r="E15" s="38">
        <v>899</v>
      </c>
      <c r="F15" s="38">
        <v>1271</v>
      </c>
      <c r="G15" s="38">
        <v>1076</v>
      </c>
      <c r="H15" s="275">
        <v>1263</v>
      </c>
      <c r="I15" s="275">
        <v>1040</v>
      </c>
      <c r="J15" s="38">
        <v>509</v>
      </c>
      <c r="K15" s="38">
        <v>424</v>
      </c>
      <c r="L15" s="38">
        <f>D15+F15+H15+J15</f>
        <v>4053</v>
      </c>
      <c r="M15" s="38">
        <f t="shared" si="0"/>
        <v>3439</v>
      </c>
      <c r="O15" s="309"/>
      <c r="P15" s="309"/>
      <c r="Q15" s="309"/>
      <c r="R15" s="309"/>
    </row>
    <row r="16" spans="1:18" ht="11.25" customHeight="1">
      <c r="A16" s="619"/>
      <c r="B16" s="705"/>
      <c r="C16" s="6" t="s">
        <v>51</v>
      </c>
      <c r="D16" s="112">
        <f>D12+D13+D14+D15</f>
        <v>42088</v>
      </c>
      <c r="E16" s="112">
        <f aca="true" t="shared" si="2" ref="E16:K16">E12+E13+E14+E15</f>
        <v>37430</v>
      </c>
      <c r="F16" s="112">
        <f t="shared" si="2"/>
        <v>43186</v>
      </c>
      <c r="G16" s="112">
        <f t="shared" si="2"/>
        <v>37443</v>
      </c>
      <c r="H16" s="112">
        <f t="shared" si="2"/>
        <v>34569</v>
      </c>
      <c r="I16" s="112">
        <f t="shared" si="2"/>
        <v>28469</v>
      </c>
      <c r="J16" s="112">
        <f t="shared" si="2"/>
        <v>13073</v>
      </c>
      <c r="K16" s="112">
        <f t="shared" si="2"/>
        <v>10889</v>
      </c>
      <c r="L16" s="112">
        <f>SUM(L12:L15)</f>
        <v>132916</v>
      </c>
      <c r="M16" s="112">
        <f>SUM(M12:M15)</f>
        <v>114231</v>
      </c>
      <c r="O16" s="309"/>
      <c r="P16" s="309"/>
      <c r="Q16" s="309"/>
      <c r="R16" s="309"/>
    </row>
    <row r="17" spans="1:18" ht="11.25" customHeight="1">
      <c r="A17" s="620"/>
      <c r="B17" s="706"/>
      <c r="C17" s="350" t="s">
        <v>284</v>
      </c>
      <c r="D17" s="351">
        <f>D11+D16</f>
        <v>73640</v>
      </c>
      <c r="E17" s="351">
        <f aca="true" t="shared" si="3" ref="E17:K17">E11+E16</f>
        <v>64112.0907</v>
      </c>
      <c r="F17" s="351">
        <f t="shared" si="3"/>
        <v>53273</v>
      </c>
      <c r="G17" s="351">
        <f t="shared" si="3"/>
        <v>45689</v>
      </c>
      <c r="H17" s="351">
        <f t="shared" si="3"/>
        <v>35174</v>
      </c>
      <c r="I17" s="351">
        <f t="shared" si="3"/>
        <v>28968</v>
      </c>
      <c r="J17" s="351">
        <f t="shared" si="3"/>
        <v>14843</v>
      </c>
      <c r="K17" s="351">
        <f t="shared" si="3"/>
        <v>12360</v>
      </c>
      <c r="L17" s="351">
        <f>L11+L16</f>
        <v>176930</v>
      </c>
      <c r="M17" s="351">
        <f>M11+M16</f>
        <v>151129.0907</v>
      </c>
      <c r="O17" s="309"/>
      <c r="P17" s="309"/>
      <c r="Q17" s="309"/>
      <c r="R17" s="309"/>
    </row>
    <row r="18" spans="1:18" ht="11.25" customHeight="1">
      <c r="A18" s="608" t="s">
        <v>53</v>
      </c>
      <c r="B18" s="608" t="s">
        <v>54</v>
      </c>
      <c r="C18" s="4" t="s">
        <v>43</v>
      </c>
      <c r="D18" s="38">
        <v>4051</v>
      </c>
      <c r="E18" s="38">
        <f>D18*84.57/100</f>
        <v>3425.9306999999994</v>
      </c>
      <c r="F18" s="38">
        <v>388</v>
      </c>
      <c r="G18" s="38">
        <v>342</v>
      </c>
      <c r="H18" s="516">
        <v>122</v>
      </c>
      <c r="I18" s="275">
        <v>100.85487393876663</v>
      </c>
      <c r="J18" s="38">
        <v>14</v>
      </c>
      <c r="K18" s="38">
        <v>11</v>
      </c>
      <c r="L18" s="38">
        <f>D18+F18+H18+J18</f>
        <v>4575</v>
      </c>
      <c r="M18" s="38">
        <f t="shared" si="0"/>
        <v>3879.785573938766</v>
      </c>
      <c r="O18" s="309"/>
      <c r="P18" s="309"/>
      <c r="Q18" s="309"/>
      <c r="R18" s="309"/>
    </row>
    <row r="19" spans="1:18" ht="11.25" customHeight="1">
      <c r="A19" s="609"/>
      <c r="B19" s="609"/>
      <c r="C19" s="4" t="s">
        <v>44</v>
      </c>
      <c r="D19" s="38">
        <v>539</v>
      </c>
      <c r="E19" s="38">
        <f>D19*84.57/100</f>
        <v>455.8323</v>
      </c>
      <c r="F19" s="38">
        <v>132</v>
      </c>
      <c r="G19" s="38">
        <v>111</v>
      </c>
      <c r="H19" s="516">
        <v>26</v>
      </c>
      <c r="I19" s="275">
        <v>21.198394513424553</v>
      </c>
      <c r="J19" s="38">
        <v>5</v>
      </c>
      <c r="K19" s="38">
        <v>4</v>
      </c>
      <c r="L19" s="38">
        <f>D19+F19+H19+J19</f>
        <v>702</v>
      </c>
      <c r="M19" s="38">
        <f t="shared" si="0"/>
        <v>592.0306945134246</v>
      </c>
      <c r="O19" s="309"/>
      <c r="P19" s="309"/>
      <c r="Q19" s="309"/>
      <c r="R19" s="309"/>
    </row>
    <row r="20" spans="1:18" ht="11.25" customHeight="1">
      <c r="A20" s="609"/>
      <c r="B20" s="609"/>
      <c r="C20" s="4" t="s">
        <v>45</v>
      </c>
      <c r="D20" s="38">
        <v>1998</v>
      </c>
      <c r="E20" s="38">
        <v>1689</v>
      </c>
      <c r="F20" s="38">
        <v>892</v>
      </c>
      <c r="G20" s="38">
        <v>749</v>
      </c>
      <c r="H20" s="516">
        <v>3</v>
      </c>
      <c r="I20" s="275">
        <v>2</v>
      </c>
      <c r="J20" s="38">
        <v>6</v>
      </c>
      <c r="K20" s="38">
        <v>5</v>
      </c>
      <c r="L20" s="38">
        <f>D20+F20+H20+J20</f>
        <v>2899</v>
      </c>
      <c r="M20" s="38">
        <f t="shared" si="0"/>
        <v>2445</v>
      </c>
      <c r="O20" s="309"/>
      <c r="P20" s="309"/>
      <c r="Q20" s="309"/>
      <c r="R20" s="309"/>
    </row>
    <row r="21" spans="1:18" ht="11.25" customHeight="1">
      <c r="A21" s="609"/>
      <c r="B21" s="609"/>
      <c r="C21" s="6" t="s">
        <v>46</v>
      </c>
      <c r="D21" s="112">
        <f>D18+D19+D20</f>
        <v>6588</v>
      </c>
      <c r="E21" s="112">
        <f aca="true" t="shared" si="4" ref="E21:K21">E18+E19+E20</f>
        <v>5570.762999999999</v>
      </c>
      <c r="F21" s="112">
        <f t="shared" si="4"/>
        <v>1412</v>
      </c>
      <c r="G21" s="112">
        <f t="shared" si="4"/>
        <v>1202</v>
      </c>
      <c r="H21" s="112">
        <f t="shared" si="4"/>
        <v>151</v>
      </c>
      <c r="I21" s="112">
        <f t="shared" si="4"/>
        <v>124.05326845219119</v>
      </c>
      <c r="J21" s="112">
        <f t="shared" si="4"/>
        <v>25</v>
      </c>
      <c r="K21" s="112">
        <f t="shared" si="4"/>
        <v>20</v>
      </c>
      <c r="L21" s="112">
        <f>SUM(L18:L20)</f>
        <v>8176</v>
      </c>
      <c r="M21" s="112">
        <f>SUM(M18:M20)</f>
        <v>6916.81626845219</v>
      </c>
      <c r="O21" s="309"/>
      <c r="P21" s="309"/>
      <c r="Q21" s="309"/>
      <c r="R21" s="309"/>
    </row>
    <row r="22" spans="1:18" ht="11.25" customHeight="1">
      <c r="A22" s="609"/>
      <c r="B22" s="609"/>
      <c r="C22" s="4" t="s">
        <v>47</v>
      </c>
      <c r="D22" s="38">
        <v>3625</v>
      </c>
      <c r="E22" s="38">
        <f>D22*88.95/100</f>
        <v>3224.4375</v>
      </c>
      <c r="F22" s="63">
        <v>3990</v>
      </c>
      <c r="G22" s="63">
        <v>3352</v>
      </c>
      <c r="H22" s="275">
        <v>700</v>
      </c>
      <c r="I22" s="275">
        <v>577.15</v>
      </c>
      <c r="J22" s="38">
        <v>1300</v>
      </c>
      <c r="K22" s="38">
        <v>1076</v>
      </c>
      <c r="L22" s="38">
        <f>D22+F22+H22+J22</f>
        <v>9615</v>
      </c>
      <c r="M22" s="38">
        <f t="shared" si="0"/>
        <v>8229.5875</v>
      </c>
      <c r="O22" s="309"/>
      <c r="P22" s="309"/>
      <c r="Q22" s="309"/>
      <c r="R22" s="309"/>
    </row>
    <row r="23" spans="1:18" ht="11.25" customHeight="1">
      <c r="A23" s="609"/>
      <c r="B23" s="609"/>
      <c r="C23" s="4" t="s">
        <v>48</v>
      </c>
      <c r="D23" s="38">
        <v>1272</v>
      </c>
      <c r="E23" s="38">
        <f>D23*88.93/100</f>
        <v>1131.1896000000002</v>
      </c>
      <c r="F23" s="38">
        <v>2968</v>
      </c>
      <c r="G23" s="38">
        <v>2492</v>
      </c>
      <c r="H23" s="275">
        <v>11</v>
      </c>
      <c r="I23" s="275">
        <v>9.0695</v>
      </c>
      <c r="J23" s="38">
        <v>18</v>
      </c>
      <c r="K23" s="38">
        <v>15</v>
      </c>
      <c r="L23" s="38">
        <f>D23+F23+H23+J23</f>
        <v>4269</v>
      </c>
      <c r="M23" s="38">
        <f t="shared" si="0"/>
        <v>3647.2591</v>
      </c>
      <c r="O23" s="309"/>
      <c r="P23" s="309"/>
      <c r="Q23" s="309"/>
      <c r="R23" s="309"/>
    </row>
    <row r="24" spans="1:18" ht="11.25" customHeight="1">
      <c r="A24" s="609"/>
      <c r="B24" s="609"/>
      <c r="C24" s="4" t="s">
        <v>50</v>
      </c>
      <c r="D24" s="38">
        <v>205</v>
      </c>
      <c r="E24" s="38">
        <f>D24*88.93/100</f>
        <v>182.30650000000003</v>
      </c>
      <c r="F24" s="38">
        <v>0</v>
      </c>
      <c r="G24" s="38">
        <v>0</v>
      </c>
      <c r="H24" s="275">
        <v>25</v>
      </c>
      <c r="I24" s="275">
        <v>20.6125</v>
      </c>
      <c r="J24" s="38">
        <v>4</v>
      </c>
      <c r="K24" s="38">
        <v>3</v>
      </c>
      <c r="L24" s="38">
        <f>D24+F24+H24+J24</f>
        <v>234</v>
      </c>
      <c r="M24" s="38">
        <f t="shared" si="0"/>
        <v>205.91900000000004</v>
      </c>
      <c r="O24" s="309"/>
      <c r="P24" s="309"/>
      <c r="Q24" s="309"/>
      <c r="R24" s="309"/>
    </row>
    <row r="25" spans="1:18" ht="11.25" customHeight="1">
      <c r="A25" s="609"/>
      <c r="B25" s="609"/>
      <c r="C25" s="4" t="s">
        <v>49</v>
      </c>
      <c r="D25" s="38">
        <v>807</v>
      </c>
      <c r="E25" s="38">
        <f>D25*88.93/100</f>
        <v>717.6651</v>
      </c>
      <c r="F25" s="38">
        <v>522</v>
      </c>
      <c r="G25" s="38">
        <v>439</v>
      </c>
      <c r="H25" s="275">
        <v>113</v>
      </c>
      <c r="I25" s="275">
        <v>93.1685</v>
      </c>
      <c r="J25" s="38">
        <v>579</v>
      </c>
      <c r="K25" s="38">
        <v>479</v>
      </c>
      <c r="L25" s="38">
        <f>D25+F25+H25+J25</f>
        <v>2021</v>
      </c>
      <c r="M25" s="38">
        <f t="shared" si="0"/>
        <v>1728.8336000000002</v>
      </c>
      <c r="O25" s="309"/>
      <c r="P25" s="309"/>
      <c r="Q25" s="309"/>
      <c r="R25" s="309"/>
    </row>
    <row r="26" spans="1:18" ht="11.25" customHeight="1">
      <c r="A26" s="609"/>
      <c r="B26" s="609"/>
      <c r="C26" s="6" t="s">
        <v>51</v>
      </c>
      <c r="D26" s="112">
        <f>D22+D23+D24+D25</f>
        <v>5909</v>
      </c>
      <c r="E26" s="112">
        <f aca="true" t="shared" si="5" ref="E26:K26">E22+E23+E24+E25</f>
        <v>5255.5987</v>
      </c>
      <c r="F26" s="112">
        <f t="shared" si="5"/>
        <v>7480</v>
      </c>
      <c r="G26" s="112">
        <f t="shared" si="5"/>
        <v>6283</v>
      </c>
      <c r="H26" s="112">
        <f t="shared" si="5"/>
        <v>849</v>
      </c>
      <c r="I26" s="112">
        <f t="shared" si="5"/>
        <v>700.0004999999999</v>
      </c>
      <c r="J26" s="112">
        <f t="shared" si="5"/>
        <v>1901</v>
      </c>
      <c r="K26" s="112">
        <f t="shared" si="5"/>
        <v>1573</v>
      </c>
      <c r="L26" s="112">
        <f>SUM(L22:L25)</f>
        <v>16139</v>
      </c>
      <c r="M26" s="112">
        <f>SUM(M22:M25)</f>
        <v>13811.5992</v>
      </c>
      <c r="O26" s="309"/>
      <c r="P26" s="309"/>
      <c r="Q26" s="309"/>
      <c r="R26" s="309"/>
    </row>
    <row r="27" spans="1:18" ht="11.25" customHeight="1">
      <c r="A27" s="609"/>
      <c r="B27" s="610"/>
      <c r="C27" s="350" t="s">
        <v>284</v>
      </c>
      <c r="D27" s="351">
        <f>D21+D26</f>
        <v>12497</v>
      </c>
      <c r="E27" s="351">
        <f aca="true" t="shared" si="6" ref="E27:K27">E21+E26</f>
        <v>10826.361699999998</v>
      </c>
      <c r="F27" s="351">
        <f t="shared" si="6"/>
        <v>8892</v>
      </c>
      <c r="G27" s="351">
        <f t="shared" si="6"/>
        <v>7485</v>
      </c>
      <c r="H27" s="351">
        <f t="shared" si="6"/>
        <v>1000</v>
      </c>
      <c r="I27" s="351">
        <f t="shared" si="6"/>
        <v>824.0537684521911</v>
      </c>
      <c r="J27" s="351">
        <f t="shared" si="6"/>
        <v>1926</v>
      </c>
      <c r="K27" s="351">
        <f t="shared" si="6"/>
        <v>1593</v>
      </c>
      <c r="L27" s="351">
        <f>D27+F27+H27+J27</f>
        <v>24315</v>
      </c>
      <c r="M27" s="351">
        <f t="shared" si="0"/>
        <v>20728.41546845219</v>
      </c>
      <c r="O27" s="309"/>
      <c r="P27" s="309"/>
      <c r="Q27" s="309"/>
      <c r="R27" s="309"/>
    </row>
    <row r="28" spans="1:18" ht="11.25" customHeight="1">
      <c r="A28" s="609"/>
      <c r="B28" s="608" t="s">
        <v>55</v>
      </c>
      <c r="C28" s="4" t="s">
        <v>43</v>
      </c>
      <c r="D28" s="38">
        <v>455</v>
      </c>
      <c r="E28" s="38">
        <f>D28*84.57/100</f>
        <v>384.7935</v>
      </c>
      <c r="F28" s="38">
        <v>158</v>
      </c>
      <c r="G28" s="38">
        <v>141</v>
      </c>
      <c r="H28" s="206">
        <v>0</v>
      </c>
      <c r="I28" s="206">
        <v>0</v>
      </c>
      <c r="J28" s="38">
        <v>0</v>
      </c>
      <c r="K28" s="38">
        <v>0</v>
      </c>
      <c r="L28" s="38">
        <f>D28+F28+H28+J28</f>
        <v>613</v>
      </c>
      <c r="M28" s="38">
        <f t="shared" si="0"/>
        <v>525.7935</v>
      </c>
      <c r="O28" s="309"/>
      <c r="P28" s="309"/>
      <c r="Q28" s="309"/>
      <c r="R28" s="309"/>
    </row>
    <row r="29" spans="1:18" ht="11.25" customHeight="1">
      <c r="A29" s="609"/>
      <c r="B29" s="609"/>
      <c r="C29" s="4" t="s">
        <v>44</v>
      </c>
      <c r="D29" s="38">
        <v>343</v>
      </c>
      <c r="E29" s="38">
        <f>D29*84.57/100</f>
        <v>290.07509999999996</v>
      </c>
      <c r="F29" s="38">
        <v>50</v>
      </c>
      <c r="G29" s="38">
        <v>42</v>
      </c>
      <c r="H29" s="206">
        <v>0</v>
      </c>
      <c r="I29" s="206">
        <v>0</v>
      </c>
      <c r="J29" s="38">
        <v>0</v>
      </c>
      <c r="K29" s="38">
        <v>0</v>
      </c>
      <c r="L29" s="38">
        <f>D29+F29+H29+J29</f>
        <v>393</v>
      </c>
      <c r="M29" s="38">
        <f t="shared" si="0"/>
        <v>332.07509999999996</v>
      </c>
      <c r="O29" s="309"/>
      <c r="P29" s="309"/>
      <c r="Q29" s="309"/>
      <c r="R29" s="309"/>
    </row>
    <row r="30" spans="1:18" ht="11.25" customHeight="1">
      <c r="A30" s="609"/>
      <c r="B30" s="609"/>
      <c r="C30" s="4" t="s">
        <v>45</v>
      </c>
      <c r="D30" s="38">
        <v>1467</v>
      </c>
      <c r="E30" s="38">
        <f>D30*84.57/100</f>
        <v>1240.6418999999999</v>
      </c>
      <c r="F30" s="38">
        <v>345</v>
      </c>
      <c r="G30" s="38">
        <v>289</v>
      </c>
      <c r="H30" s="206">
        <v>0</v>
      </c>
      <c r="I30" s="206">
        <v>0</v>
      </c>
      <c r="J30" s="38">
        <v>0</v>
      </c>
      <c r="K30" s="38">
        <v>0</v>
      </c>
      <c r="L30" s="38">
        <f>D30+F30+H30+J30</f>
        <v>1812</v>
      </c>
      <c r="M30" s="38">
        <f t="shared" si="0"/>
        <v>1529.6418999999999</v>
      </c>
      <c r="O30" s="309"/>
      <c r="P30" s="309"/>
      <c r="Q30" s="309"/>
      <c r="R30" s="309"/>
    </row>
    <row r="31" spans="1:18" ht="11.25" customHeight="1">
      <c r="A31" s="609"/>
      <c r="B31" s="609"/>
      <c r="C31" s="6" t="s">
        <v>46</v>
      </c>
      <c r="D31" s="112">
        <f>D28+D29+D30</f>
        <v>2265</v>
      </c>
      <c r="E31" s="112">
        <f aca="true" t="shared" si="7" ref="E31:K31">E28+E29+E30</f>
        <v>1915.5104999999999</v>
      </c>
      <c r="F31" s="112">
        <f t="shared" si="7"/>
        <v>553</v>
      </c>
      <c r="G31" s="112">
        <f t="shared" si="7"/>
        <v>472</v>
      </c>
      <c r="H31" s="112">
        <f t="shared" si="7"/>
        <v>0</v>
      </c>
      <c r="I31" s="112">
        <f t="shared" si="7"/>
        <v>0</v>
      </c>
      <c r="J31" s="112">
        <f t="shared" si="7"/>
        <v>0</v>
      </c>
      <c r="K31" s="112">
        <f t="shared" si="7"/>
        <v>0</v>
      </c>
      <c r="L31" s="112">
        <f>SUM(L28:L30)</f>
        <v>2818</v>
      </c>
      <c r="M31" s="112">
        <f>SUM(M28:M30)</f>
        <v>2387.5105</v>
      </c>
      <c r="O31" s="309"/>
      <c r="P31" s="309"/>
      <c r="Q31" s="309"/>
      <c r="R31" s="309"/>
    </row>
    <row r="32" spans="1:18" ht="11.25" customHeight="1">
      <c r="A32" s="609"/>
      <c r="B32" s="609"/>
      <c r="C32" s="4" t="s">
        <v>47</v>
      </c>
      <c r="D32" s="38">
        <v>2983</v>
      </c>
      <c r="E32" s="38">
        <f>D32*88.93/100</f>
        <v>2652.7819</v>
      </c>
      <c r="F32" s="38">
        <v>3260</v>
      </c>
      <c r="G32" s="72">
        <v>2737</v>
      </c>
      <c r="H32" s="275">
        <v>6473</v>
      </c>
      <c r="I32" s="275">
        <v>5368.85</v>
      </c>
      <c r="J32" s="38">
        <v>2711</v>
      </c>
      <c r="K32" s="38">
        <v>2244</v>
      </c>
      <c r="L32" s="38">
        <f>D32+F32+H32+J32</f>
        <v>15427</v>
      </c>
      <c r="M32" s="38">
        <f t="shared" si="0"/>
        <v>13002.6319</v>
      </c>
      <c r="O32" s="309"/>
      <c r="P32" s="309"/>
      <c r="Q32" s="309"/>
      <c r="R32" s="309"/>
    </row>
    <row r="33" spans="1:18" ht="11.25" customHeight="1">
      <c r="A33" s="609"/>
      <c r="B33" s="609"/>
      <c r="C33" s="4" t="s">
        <v>48</v>
      </c>
      <c r="D33" s="38">
        <v>875</v>
      </c>
      <c r="E33" s="38">
        <f>D33*88.93/100</f>
        <v>778.1375</v>
      </c>
      <c r="F33" s="38">
        <v>1445</v>
      </c>
      <c r="G33" s="38">
        <v>1214</v>
      </c>
      <c r="H33" s="275">
        <v>80</v>
      </c>
      <c r="I33" s="275">
        <v>66.9305</v>
      </c>
      <c r="J33" s="38">
        <v>6</v>
      </c>
      <c r="K33" s="38">
        <v>5</v>
      </c>
      <c r="L33" s="38">
        <f>D33+F33+H33+J33</f>
        <v>2406</v>
      </c>
      <c r="M33" s="38">
        <f t="shared" si="0"/>
        <v>2064.068</v>
      </c>
      <c r="O33" s="309"/>
      <c r="P33" s="309"/>
      <c r="Q33" s="309"/>
      <c r="R33" s="309"/>
    </row>
    <row r="34" spans="1:18" ht="11.25" customHeight="1">
      <c r="A34" s="609"/>
      <c r="B34" s="609"/>
      <c r="C34" s="4" t="s">
        <v>50</v>
      </c>
      <c r="D34" s="38">
        <v>98</v>
      </c>
      <c r="E34" s="38">
        <f>D34*88.93/100</f>
        <v>87.15140000000001</v>
      </c>
      <c r="F34" s="38">
        <v>207</v>
      </c>
      <c r="G34" s="38">
        <v>173</v>
      </c>
      <c r="H34" s="275">
        <v>30</v>
      </c>
      <c r="I34" s="275">
        <v>25.3875</v>
      </c>
      <c r="J34" s="38">
        <v>20</v>
      </c>
      <c r="K34" s="38">
        <v>17</v>
      </c>
      <c r="L34" s="38">
        <f>D34+F34+H34+J34</f>
        <v>355</v>
      </c>
      <c r="M34" s="38">
        <f t="shared" si="0"/>
        <v>302.5389</v>
      </c>
      <c r="O34" s="309"/>
      <c r="P34" s="309"/>
      <c r="Q34" s="309"/>
      <c r="R34" s="309"/>
    </row>
    <row r="35" spans="1:18" ht="11.25" customHeight="1">
      <c r="A35" s="609"/>
      <c r="B35" s="609"/>
      <c r="C35" s="4" t="s">
        <v>49</v>
      </c>
      <c r="D35" s="38">
        <v>1148</v>
      </c>
      <c r="E35" s="38">
        <f>D35*88.93/100</f>
        <v>1020.9164000000002</v>
      </c>
      <c r="F35" s="38">
        <v>360</v>
      </c>
      <c r="G35" s="38">
        <v>302</v>
      </c>
      <c r="H35" s="275">
        <v>167</v>
      </c>
      <c r="I35" s="275">
        <v>136.8315</v>
      </c>
      <c r="J35" s="38">
        <v>581</v>
      </c>
      <c r="K35" s="38">
        <v>481</v>
      </c>
      <c r="L35" s="38">
        <f>D35+F35+H35+J35</f>
        <v>2256</v>
      </c>
      <c r="M35" s="38">
        <f t="shared" si="0"/>
        <v>1940.7479</v>
      </c>
      <c r="O35" s="309"/>
      <c r="P35" s="309"/>
      <c r="Q35" s="309"/>
      <c r="R35" s="309"/>
    </row>
    <row r="36" spans="1:18" ht="11.25" customHeight="1">
      <c r="A36" s="609"/>
      <c r="B36" s="609"/>
      <c r="C36" s="6" t="s">
        <v>51</v>
      </c>
      <c r="D36" s="112">
        <f>D32+D33+D34+D35</f>
        <v>5104</v>
      </c>
      <c r="E36" s="112">
        <f aca="true" t="shared" si="8" ref="E36:K36">E32+E33+E34+E35</f>
        <v>4538.9872000000005</v>
      </c>
      <c r="F36" s="112">
        <f t="shared" si="8"/>
        <v>5272</v>
      </c>
      <c r="G36" s="112">
        <f t="shared" si="8"/>
        <v>4426</v>
      </c>
      <c r="H36" s="112">
        <f t="shared" si="8"/>
        <v>6750</v>
      </c>
      <c r="I36" s="112">
        <f t="shared" si="8"/>
        <v>5597.999500000001</v>
      </c>
      <c r="J36" s="112">
        <f t="shared" si="8"/>
        <v>3318</v>
      </c>
      <c r="K36" s="112">
        <f t="shared" si="8"/>
        <v>2747</v>
      </c>
      <c r="L36" s="112">
        <f>SUM(L32:L35)</f>
        <v>20444</v>
      </c>
      <c r="M36" s="112">
        <f>SUM(M32:M35)</f>
        <v>17309.986699999998</v>
      </c>
      <c r="O36" s="309"/>
      <c r="P36" s="309"/>
      <c r="Q36" s="309"/>
      <c r="R36" s="309"/>
    </row>
    <row r="37" spans="1:18" ht="11.25" customHeight="1">
      <c r="A37" s="610"/>
      <c r="B37" s="610"/>
      <c r="C37" s="350" t="s">
        <v>284</v>
      </c>
      <c r="D37" s="351">
        <f>D31+D36</f>
        <v>7369</v>
      </c>
      <c r="E37" s="351">
        <f aca="true" t="shared" si="9" ref="E37:K37">E31+E36</f>
        <v>6454.4977</v>
      </c>
      <c r="F37" s="351">
        <f t="shared" si="9"/>
        <v>5825</v>
      </c>
      <c r="G37" s="351">
        <f t="shared" si="9"/>
        <v>4898</v>
      </c>
      <c r="H37" s="351">
        <f t="shared" si="9"/>
        <v>6750</v>
      </c>
      <c r="I37" s="351">
        <f t="shared" si="9"/>
        <v>5597.999500000001</v>
      </c>
      <c r="J37" s="351">
        <f t="shared" si="9"/>
        <v>3318</v>
      </c>
      <c r="K37" s="351">
        <f t="shared" si="9"/>
        <v>2747</v>
      </c>
      <c r="L37" s="351">
        <f>L31+L36</f>
        <v>23262</v>
      </c>
      <c r="M37" s="351">
        <f>M31+M36</f>
        <v>19697.497199999998</v>
      </c>
      <c r="O37" s="309"/>
      <c r="P37" s="309"/>
      <c r="Q37" s="309"/>
      <c r="R37" s="309"/>
    </row>
    <row r="38" spans="1:18" ht="11.25" customHeight="1">
      <c r="A38" s="583" t="s">
        <v>56</v>
      </c>
      <c r="B38" s="584"/>
      <c r="C38" s="585"/>
      <c r="D38" s="344">
        <f>D27+D37</f>
        <v>19866</v>
      </c>
      <c r="E38" s="344">
        <f aca="true" t="shared" si="10" ref="E38:K38">E27+E37</f>
        <v>17280.859399999998</v>
      </c>
      <c r="F38" s="344">
        <f t="shared" si="10"/>
        <v>14717</v>
      </c>
      <c r="G38" s="344">
        <f t="shared" si="10"/>
        <v>12383</v>
      </c>
      <c r="H38" s="344">
        <f t="shared" si="10"/>
        <v>7750</v>
      </c>
      <c r="I38" s="344">
        <f t="shared" si="10"/>
        <v>6422.053268452192</v>
      </c>
      <c r="J38" s="344">
        <f t="shared" si="10"/>
        <v>5244</v>
      </c>
      <c r="K38" s="344">
        <f t="shared" si="10"/>
        <v>4340</v>
      </c>
      <c r="L38" s="344">
        <f aca="true" t="shared" si="11" ref="L38:L48">D38+F38+H38+J38</f>
        <v>47577</v>
      </c>
      <c r="M38" s="344">
        <f t="shared" si="0"/>
        <v>40425.91266845219</v>
      </c>
      <c r="O38" s="309"/>
      <c r="P38" s="309"/>
      <c r="Q38" s="309"/>
      <c r="R38" s="309"/>
    </row>
    <row r="39" spans="1:18" ht="11.25" customHeight="1">
      <c r="A39" s="618" t="s">
        <v>386</v>
      </c>
      <c r="B39" s="704"/>
      <c r="C39" s="4" t="s">
        <v>43</v>
      </c>
      <c r="D39" s="38">
        <f aca="true" t="shared" si="12" ref="D39:E41">D8+D18+D28</f>
        <v>30212</v>
      </c>
      <c r="E39" s="38">
        <f>E8+E18+E28</f>
        <v>25549.7242</v>
      </c>
      <c r="F39" s="48">
        <f aca="true" t="shared" si="13" ref="F39:I41">F8+F18+F28</f>
        <v>3334</v>
      </c>
      <c r="G39" s="48">
        <f t="shared" si="13"/>
        <v>2736</v>
      </c>
      <c r="H39" s="48">
        <f t="shared" si="13"/>
        <v>612</v>
      </c>
      <c r="I39" s="48">
        <f t="shared" si="13"/>
        <v>504.8548739387666</v>
      </c>
      <c r="J39" s="38">
        <f aca="true" t="shared" si="14" ref="J39:K41">J8+J18+J28</f>
        <v>1784</v>
      </c>
      <c r="K39" s="38">
        <f t="shared" si="14"/>
        <v>1482</v>
      </c>
      <c r="L39" s="38">
        <f t="shared" si="11"/>
        <v>35942</v>
      </c>
      <c r="M39" s="38">
        <f t="shared" si="0"/>
        <v>30272.579073938767</v>
      </c>
      <c r="O39" s="309"/>
      <c r="P39" s="309"/>
      <c r="Q39" s="309"/>
      <c r="R39" s="309"/>
    </row>
    <row r="40" spans="1:18" ht="11.25" customHeight="1">
      <c r="A40" s="619"/>
      <c r="B40" s="705"/>
      <c r="C40" s="4" t="s">
        <v>44</v>
      </c>
      <c r="D40" s="38">
        <f t="shared" si="12"/>
        <v>3877</v>
      </c>
      <c r="E40" s="38">
        <f t="shared" si="12"/>
        <v>3277.9074</v>
      </c>
      <c r="F40" s="48">
        <f t="shared" si="13"/>
        <v>1764</v>
      </c>
      <c r="G40" s="48">
        <f t="shared" si="13"/>
        <v>1460</v>
      </c>
      <c r="H40" s="48">
        <f t="shared" si="13"/>
        <v>89</v>
      </c>
      <c r="I40" s="48">
        <f t="shared" si="13"/>
        <v>73.19839451342455</v>
      </c>
      <c r="J40" s="38">
        <f t="shared" si="14"/>
        <v>5</v>
      </c>
      <c r="K40" s="38">
        <f t="shared" si="14"/>
        <v>4</v>
      </c>
      <c r="L40" s="38">
        <f t="shared" si="11"/>
        <v>5735</v>
      </c>
      <c r="M40" s="38">
        <f t="shared" si="0"/>
        <v>4815.105794513424</v>
      </c>
      <c r="O40" s="309"/>
      <c r="P40" s="309"/>
      <c r="Q40" s="309"/>
      <c r="R40" s="309"/>
    </row>
    <row r="41" spans="1:18" ht="11.25" customHeight="1">
      <c r="A41" s="619"/>
      <c r="B41" s="705"/>
      <c r="C41" s="4" t="s">
        <v>45</v>
      </c>
      <c r="D41" s="38">
        <f t="shared" si="12"/>
        <v>6316</v>
      </c>
      <c r="E41" s="38">
        <f t="shared" si="12"/>
        <v>5340.732599999999</v>
      </c>
      <c r="F41" s="48">
        <f t="shared" si="13"/>
        <v>6954</v>
      </c>
      <c r="G41" s="48">
        <f t="shared" si="13"/>
        <v>5724</v>
      </c>
      <c r="H41" s="48">
        <f t="shared" si="13"/>
        <v>55</v>
      </c>
      <c r="I41" s="48">
        <f t="shared" si="13"/>
        <v>45</v>
      </c>
      <c r="J41" s="38">
        <f t="shared" si="14"/>
        <v>6</v>
      </c>
      <c r="K41" s="38">
        <f t="shared" si="14"/>
        <v>5</v>
      </c>
      <c r="L41" s="38">
        <f t="shared" si="11"/>
        <v>13331</v>
      </c>
      <c r="M41" s="38">
        <f t="shared" si="0"/>
        <v>11114.7326</v>
      </c>
      <c r="O41" s="309"/>
      <c r="P41" s="309"/>
      <c r="Q41" s="309"/>
      <c r="R41" s="309"/>
    </row>
    <row r="42" spans="1:18" ht="11.25" customHeight="1">
      <c r="A42" s="619"/>
      <c r="B42" s="705"/>
      <c r="C42" s="350" t="s">
        <v>46</v>
      </c>
      <c r="D42" s="351">
        <f>SUM(D39:D41)</f>
        <v>40405</v>
      </c>
      <c r="E42" s="351">
        <f>SUM(E39:E41)</f>
        <v>34168.364199999996</v>
      </c>
      <c r="F42" s="351">
        <f aca="true" t="shared" si="15" ref="F42:K42">SUM(F39:F41)</f>
        <v>12052</v>
      </c>
      <c r="G42" s="351">
        <f t="shared" si="15"/>
        <v>9920</v>
      </c>
      <c r="H42" s="351">
        <f>SUM(H39:H41)</f>
        <v>756</v>
      </c>
      <c r="I42" s="351">
        <f>SUM(I39:I41)</f>
        <v>623.0532684521911</v>
      </c>
      <c r="J42" s="351">
        <f t="shared" si="15"/>
        <v>1795</v>
      </c>
      <c r="K42" s="351">
        <f t="shared" si="15"/>
        <v>1491</v>
      </c>
      <c r="L42" s="351">
        <f t="shared" si="11"/>
        <v>55008</v>
      </c>
      <c r="M42" s="351">
        <f t="shared" si="0"/>
        <v>46202.417468452186</v>
      </c>
      <c r="O42" s="309"/>
      <c r="P42" s="309"/>
      <c r="Q42" s="309"/>
      <c r="R42" s="309"/>
    </row>
    <row r="43" spans="1:18" ht="11.25" customHeight="1">
      <c r="A43" s="619"/>
      <c r="B43" s="705"/>
      <c r="C43" s="4" t="s">
        <v>47</v>
      </c>
      <c r="D43" s="38">
        <f aca="true" t="shared" si="16" ref="D43:E46">D12+D22+D32</f>
        <v>43238</v>
      </c>
      <c r="E43" s="38">
        <f>E12+E22+E32</f>
        <v>38452.2194</v>
      </c>
      <c r="F43" s="48">
        <f aca="true" t="shared" si="17" ref="F43:I46">F12+F22+F32</f>
        <v>42492</v>
      </c>
      <c r="G43" s="48">
        <f t="shared" si="17"/>
        <v>36654</v>
      </c>
      <c r="H43" s="48">
        <f>H12+H22+H32</f>
        <v>40169</v>
      </c>
      <c r="I43" s="48">
        <f>I12+I22+I32</f>
        <v>33119</v>
      </c>
      <c r="J43" s="38">
        <f>J12+J22+J32</f>
        <v>15493</v>
      </c>
      <c r="K43" s="38">
        <f>K12+K22+K32</f>
        <v>12884</v>
      </c>
      <c r="L43" s="38">
        <f t="shared" si="11"/>
        <v>141392</v>
      </c>
      <c r="M43" s="38">
        <f t="shared" si="0"/>
        <v>121109.2194</v>
      </c>
      <c r="O43" s="309"/>
      <c r="P43" s="309"/>
      <c r="Q43" s="309"/>
      <c r="R43" s="309"/>
    </row>
    <row r="44" spans="1:18" ht="11.25" customHeight="1">
      <c r="A44" s="619"/>
      <c r="B44" s="705"/>
      <c r="C44" s="4" t="s">
        <v>48</v>
      </c>
      <c r="D44" s="38">
        <f t="shared" si="16"/>
        <v>6179</v>
      </c>
      <c r="E44" s="38">
        <f t="shared" si="16"/>
        <v>5494.3270999999995</v>
      </c>
      <c r="F44" s="48">
        <f t="shared" si="17"/>
        <v>10535</v>
      </c>
      <c r="G44" s="48">
        <f t="shared" si="17"/>
        <v>9049</v>
      </c>
      <c r="H44" s="48">
        <f t="shared" si="17"/>
        <v>151</v>
      </c>
      <c r="I44" s="48">
        <f t="shared" si="17"/>
        <v>125</v>
      </c>
      <c r="J44" s="38">
        <f aca="true" t="shared" si="18" ref="J44:K46">J13+J23+J33</f>
        <v>808</v>
      </c>
      <c r="K44" s="38">
        <f t="shared" si="18"/>
        <v>673</v>
      </c>
      <c r="L44" s="38">
        <f t="shared" si="11"/>
        <v>17673</v>
      </c>
      <c r="M44" s="38">
        <f t="shared" si="0"/>
        <v>15341.327099999999</v>
      </c>
      <c r="O44" s="309"/>
      <c r="P44" s="309"/>
      <c r="Q44" s="309"/>
      <c r="R44" s="309"/>
    </row>
    <row r="45" spans="1:18" ht="11.25" customHeight="1">
      <c r="A45" s="619"/>
      <c r="B45" s="705"/>
      <c r="C45" s="4" t="s">
        <v>50</v>
      </c>
      <c r="D45" s="38">
        <f t="shared" si="16"/>
        <v>719</v>
      </c>
      <c r="E45" s="38">
        <f t="shared" si="16"/>
        <v>640.4579</v>
      </c>
      <c r="F45" s="48">
        <f t="shared" si="17"/>
        <v>758</v>
      </c>
      <c r="G45" s="48">
        <f t="shared" si="17"/>
        <v>632</v>
      </c>
      <c r="H45" s="48">
        <f t="shared" si="17"/>
        <v>305</v>
      </c>
      <c r="I45" s="48">
        <f t="shared" si="17"/>
        <v>253</v>
      </c>
      <c r="J45" s="38">
        <f t="shared" si="18"/>
        <v>322</v>
      </c>
      <c r="K45" s="38">
        <f t="shared" si="18"/>
        <v>268</v>
      </c>
      <c r="L45" s="38">
        <f t="shared" si="11"/>
        <v>2104</v>
      </c>
      <c r="M45" s="38">
        <f t="shared" si="0"/>
        <v>1793.4578999999999</v>
      </c>
      <c r="O45" s="309"/>
      <c r="P45" s="309"/>
      <c r="Q45" s="309"/>
      <c r="R45" s="309"/>
    </row>
    <row r="46" spans="1:18" ht="11.25" customHeight="1">
      <c r="A46" s="619"/>
      <c r="B46" s="705"/>
      <c r="C46" s="4" t="s">
        <v>49</v>
      </c>
      <c r="D46" s="38">
        <f t="shared" si="16"/>
        <v>2965</v>
      </c>
      <c r="E46" s="38">
        <f t="shared" si="16"/>
        <v>2637.5815000000002</v>
      </c>
      <c r="F46" s="48">
        <f t="shared" si="17"/>
        <v>2153</v>
      </c>
      <c r="G46" s="48">
        <f t="shared" si="17"/>
        <v>1817</v>
      </c>
      <c r="H46" s="48">
        <f t="shared" si="17"/>
        <v>1543</v>
      </c>
      <c r="I46" s="48">
        <f t="shared" si="17"/>
        <v>1270</v>
      </c>
      <c r="J46" s="38">
        <f t="shared" si="18"/>
        <v>1669</v>
      </c>
      <c r="K46" s="38">
        <f t="shared" si="18"/>
        <v>1384</v>
      </c>
      <c r="L46" s="38">
        <f t="shared" si="11"/>
        <v>8330</v>
      </c>
      <c r="M46" s="38">
        <f t="shared" si="0"/>
        <v>7108.5815</v>
      </c>
      <c r="O46" s="309"/>
      <c r="P46" s="309"/>
      <c r="Q46" s="309"/>
      <c r="R46" s="309"/>
    </row>
    <row r="47" spans="1:18" ht="11.25" customHeight="1">
      <c r="A47" s="619"/>
      <c r="B47" s="705"/>
      <c r="C47" s="350" t="s">
        <v>51</v>
      </c>
      <c r="D47" s="351">
        <f>SUM(D43:D46)</f>
        <v>53101</v>
      </c>
      <c r="E47" s="351">
        <f>SUM(E43:E46)</f>
        <v>47224.585900000005</v>
      </c>
      <c r="F47" s="351">
        <f aca="true" t="shared" si="19" ref="F47:K47">SUM(F43:F46)</f>
        <v>55938</v>
      </c>
      <c r="G47" s="351">
        <f t="shared" si="19"/>
        <v>48152</v>
      </c>
      <c r="H47" s="351">
        <f>SUM(H43:H46)</f>
        <v>42168</v>
      </c>
      <c r="I47" s="351">
        <f>SUM(I43:I46)</f>
        <v>34767</v>
      </c>
      <c r="J47" s="351">
        <f t="shared" si="19"/>
        <v>18292</v>
      </c>
      <c r="K47" s="351">
        <f t="shared" si="19"/>
        <v>15209</v>
      </c>
      <c r="L47" s="351">
        <f t="shared" si="11"/>
        <v>169499</v>
      </c>
      <c r="M47" s="351">
        <f t="shared" si="0"/>
        <v>145352.5859</v>
      </c>
      <c r="O47" s="309"/>
      <c r="P47" s="309"/>
      <c r="Q47" s="309"/>
      <c r="R47" s="309"/>
    </row>
    <row r="48" spans="1:18" ht="11.25" customHeight="1">
      <c r="A48" s="620"/>
      <c r="B48" s="706"/>
      <c r="C48" s="352" t="s">
        <v>9</v>
      </c>
      <c r="D48" s="344">
        <f>D42+D47</f>
        <v>93506</v>
      </c>
      <c r="E48" s="344">
        <f>E42+E47</f>
        <v>81392.9501</v>
      </c>
      <c r="F48" s="344">
        <f aca="true" t="shared" si="20" ref="F48:K48">F42+F47</f>
        <v>67990</v>
      </c>
      <c r="G48" s="344">
        <f t="shared" si="20"/>
        <v>58072</v>
      </c>
      <c r="H48" s="344">
        <f t="shared" si="20"/>
        <v>42924</v>
      </c>
      <c r="I48" s="344">
        <f t="shared" si="20"/>
        <v>35390.05326845219</v>
      </c>
      <c r="J48" s="344">
        <f t="shared" si="20"/>
        <v>20087</v>
      </c>
      <c r="K48" s="344">
        <f t="shared" si="20"/>
        <v>16700</v>
      </c>
      <c r="L48" s="344">
        <f t="shared" si="11"/>
        <v>224507</v>
      </c>
      <c r="M48" s="344">
        <f>E48+G48+I48+K48</f>
        <v>191555.0033684522</v>
      </c>
      <c r="O48" s="309"/>
      <c r="P48" s="309"/>
      <c r="Q48" s="309"/>
      <c r="R48" s="309"/>
    </row>
    <row r="50" spans="1:3" ht="12.75">
      <c r="A50" s="559" t="s">
        <v>22</v>
      </c>
      <c r="B50" s="559"/>
      <c r="C50" s="559"/>
    </row>
    <row r="51" spans="1:3" ht="12.75">
      <c r="A51" s="559" t="s">
        <v>23</v>
      </c>
      <c r="B51" s="559"/>
      <c r="C51" s="559"/>
    </row>
    <row r="52" spans="1:13" ht="12.75">
      <c r="A52" s="560" t="s">
        <v>525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</row>
    <row r="53" ht="12.75">
      <c r="M53" s="27" t="s">
        <v>42</v>
      </c>
    </row>
    <row r="54" spans="1:13" ht="12.75">
      <c r="A54" s="707" t="s">
        <v>37</v>
      </c>
      <c r="B54" s="601"/>
      <c r="C54" s="711" t="s">
        <v>38</v>
      </c>
      <c r="D54" s="586" t="s">
        <v>39</v>
      </c>
      <c r="E54" s="586"/>
      <c r="F54" s="586"/>
      <c r="G54" s="586"/>
      <c r="H54" s="586"/>
      <c r="I54" s="586"/>
      <c r="J54" s="586"/>
      <c r="K54" s="586"/>
      <c r="L54" s="586"/>
      <c r="M54" s="586"/>
    </row>
    <row r="55" spans="1:13" ht="12.75">
      <c r="A55" s="708"/>
      <c r="B55" s="602"/>
      <c r="C55" s="711"/>
      <c r="D55" s="623" t="s">
        <v>231</v>
      </c>
      <c r="E55" s="623"/>
      <c r="F55" s="623" t="s">
        <v>232</v>
      </c>
      <c r="G55" s="623"/>
      <c r="H55" s="623" t="s">
        <v>233</v>
      </c>
      <c r="I55" s="623"/>
      <c r="J55" s="623" t="s">
        <v>234</v>
      </c>
      <c r="K55" s="623"/>
      <c r="L55" s="623" t="s">
        <v>235</v>
      </c>
      <c r="M55" s="623"/>
    </row>
    <row r="56" spans="1:13" ht="12.75">
      <c r="A56" s="709"/>
      <c r="B56" s="710"/>
      <c r="C56" s="711"/>
      <c r="D56" s="330" t="s">
        <v>40</v>
      </c>
      <c r="E56" s="330" t="s">
        <v>41</v>
      </c>
      <c r="F56" s="330" t="s">
        <v>40</v>
      </c>
      <c r="G56" s="330" t="s">
        <v>41</v>
      </c>
      <c r="H56" s="330" t="s">
        <v>40</v>
      </c>
      <c r="I56" s="330" t="s">
        <v>41</v>
      </c>
      <c r="J56" s="330" t="s">
        <v>40</v>
      </c>
      <c r="K56" s="330" t="s">
        <v>41</v>
      </c>
      <c r="L56" s="330" t="s">
        <v>40</v>
      </c>
      <c r="M56" s="330" t="s">
        <v>41</v>
      </c>
    </row>
    <row r="57" spans="1:13" ht="11.25" customHeight="1">
      <c r="A57" s="618" t="s">
        <v>52</v>
      </c>
      <c r="B57" s="704"/>
      <c r="C57" s="4" t="s">
        <v>43</v>
      </c>
      <c r="D57" s="38">
        <v>0</v>
      </c>
      <c r="E57" s="38">
        <v>0</v>
      </c>
      <c r="F57" s="48">
        <v>0</v>
      </c>
      <c r="G57" s="48">
        <v>0</v>
      </c>
      <c r="H57" s="63">
        <v>0</v>
      </c>
      <c r="I57" s="63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ht="10.5" customHeight="1">
      <c r="A58" s="619"/>
      <c r="B58" s="705"/>
      <c r="C58" s="4" t="s">
        <v>44</v>
      </c>
      <c r="D58" s="38">
        <v>0</v>
      </c>
      <c r="E58" s="38">
        <v>0</v>
      </c>
      <c r="F58" s="48">
        <v>0</v>
      </c>
      <c r="G58" s="48">
        <v>0</v>
      </c>
      <c r="H58" s="63">
        <v>0</v>
      </c>
      <c r="I58" s="63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ht="11.25" customHeight="1">
      <c r="A59" s="619"/>
      <c r="B59" s="705"/>
      <c r="C59" s="4" t="s">
        <v>45</v>
      </c>
      <c r="D59" s="38">
        <v>0</v>
      </c>
      <c r="E59" s="38">
        <v>0</v>
      </c>
      <c r="F59" s="48">
        <v>0</v>
      </c>
      <c r="G59" s="48">
        <v>0</v>
      </c>
      <c r="H59" s="63">
        <v>0</v>
      </c>
      <c r="I59" s="63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ht="10.5" customHeight="1">
      <c r="A60" s="619"/>
      <c r="B60" s="705"/>
      <c r="C60" s="6" t="s">
        <v>46</v>
      </c>
      <c r="D60" s="112">
        <v>0</v>
      </c>
      <c r="E60" s="112">
        <v>0</v>
      </c>
      <c r="F60" s="112">
        <f>SUM(F57:F59)</f>
        <v>0</v>
      </c>
      <c r="G60" s="112">
        <f>SUM(G57:G59)</f>
        <v>0</v>
      </c>
      <c r="H60" s="66">
        <v>0</v>
      </c>
      <c r="I60" s="66">
        <v>0</v>
      </c>
      <c r="J60" s="112">
        <v>0</v>
      </c>
      <c r="K60" s="112">
        <v>0</v>
      </c>
      <c r="L60" s="112">
        <f>SUM(L57:L59)</f>
        <v>0</v>
      </c>
      <c r="M60" s="112">
        <f>SUM(M57:M59)</f>
        <v>0</v>
      </c>
    </row>
    <row r="61" spans="1:13" ht="11.25" customHeight="1">
      <c r="A61" s="619"/>
      <c r="B61" s="705"/>
      <c r="C61" s="4" t="s">
        <v>47</v>
      </c>
      <c r="D61" s="38">
        <v>0</v>
      </c>
      <c r="E61" s="38">
        <v>0</v>
      </c>
      <c r="F61" s="41">
        <v>0</v>
      </c>
      <c r="G61" s="48">
        <v>0</v>
      </c>
      <c r="H61" s="63">
        <v>0</v>
      </c>
      <c r="I61" s="63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ht="9.75" customHeight="1">
      <c r="A62" s="619"/>
      <c r="B62" s="705"/>
      <c r="C62" s="4" t="s">
        <v>48</v>
      </c>
      <c r="D62" s="38">
        <v>0</v>
      </c>
      <c r="E62" s="38">
        <v>0</v>
      </c>
      <c r="F62" s="48">
        <v>0</v>
      </c>
      <c r="G62" s="48">
        <v>0</v>
      </c>
      <c r="H62" s="63">
        <v>0</v>
      </c>
      <c r="I62" s="63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ht="9.75" customHeight="1">
      <c r="A63" s="619"/>
      <c r="B63" s="705"/>
      <c r="C63" s="4" t="s">
        <v>50</v>
      </c>
      <c r="D63" s="38">
        <v>0</v>
      </c>
      <c r="E63" s="38">
        <v>0</v>
      </c>
      <c r="F63" s="48">
        <v>0</v>
      </c>
      <c r="G63" s="48">
        <v>0</v>
      </c>
      <c r="H63" s="63">
        <v>0</v>
      </c>
      <c r="I63" s="63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ht="9.75" customHeight="1">
      <c r="A64" s="619"/>
      <c r="B64" s="705"/>
      <c r="C64" s="4" t="s">
        <v>49</v>
      </c>
      <c r="D64" s="38">
        <v>0</v>
      </c>
      <c r="E64" s="38">
        <v>0</v>
      </c>
      <c r="F64" s="48"/>
      <c r="G64" s="48">
        <v>0</v>
      </c>
      <c r="H64" s="63">
        <v>0</v>
      </c>
      <c r="I64" s="63">
        <v>0</v>
      </c>
      <c r="J64" s="38">
        <v>0</v>
      </c>
      <c r="K64" s="38">
        <v>0</v>
      </c>
      <c r="L64" s="38">
        <v>0</v>
      </c>
      <c r="M64" s="38">
        <v>0</v>
      </c>
    </row>
    <row r="65" spans="1:13" ht="9.75" customHeight="1">
      <c r="A65" s="619"/>
      <c r="B65" s="705"/>
      <c r="C65" s="6" t="s">
        <v>51</v>
      </c>
      <c r="D65" s="112">
        <v>0</v>
      </c>
      <c r="E65" s="112">
        <v>0</v>
      </c>
      <c r="F65" s="112">
        <f>SUM(F61:F64)</f>
        <v>0</v>
      </c>
      <c r="G65" s="112">
        <f>SUM(G61:G64)</f>
        <v>0</v>
      </c>
      <c r="H65" s="66">
        <v>0</v>
      </c>
      <c r="I65" s="66">
        <v>0</v>
      </c>
      <c r="J65" s="112">
        <v>0</v>
      </c>
      <c r="K65" s="112">
        <v>0</v>
      </c>
      <c r="L65" s="112">
        <v>0</v>
      </c>
      <c r="M65" s="112">
        <f>SUM(M61:M64)</f>
        <v>0</v>
      </c>
    </row>
    <row r="66" spans="1:13" ht="10.5" customHeight="1">
      <c r="A66" s="620"/>
      <c r="B66" s="706"/>
      <c r="C66" s="44" t="s">
        <v>284</v>
      </c>
      <c r="D66" s="49">
        <f>D60+D65</f>
        <v>0</v>
      </c>
      <c r="E66" s="49">
        <f>E60+E65</f>
        <v>0</v>
      </c>
      <c r="F66" s="49">
        <f>F60+F65</f>
        <v>0</v>
      </c>
      <c r="G66" s="49">
        <f>G60+G65</f>
        <v>0</v>
      </c>
      <c r="H66" s="49">
        <f aca="true" t="shared" si="21" ref="H66:M66">H60+H65</f>
        <v>0</v>
      </c>
      <c r="I66" s="49">
        <f t="shared" si="21"/>
        <v>0</v>
      </c>
      <c r="J66" s="49">
        <f t="shared" si="21"/>
        <v>0</v>
      </c>
      <c r="K66" s="49">
        <f t="shared" si="21"/>
        <v>0</v>
      </c>
      <c r="L66" s="49">
        <f t="shared" si="21"/>
        <v>0</v>
      </c>
      <c r="M66" s="49">
        <f t="shared" si="21"/>
        <v>0</v>
      </c>
    </row>
    <row r="67" spans="1:13" ht="10.5" customHeight="1">
      <c r="A67" s="608" t="s">
        <v>53</v>
      </c>
      <c r="B67" s="608" t="s">
        <v>54</v>
      </c>
      <c r="C67" s="4" t="s">
        <v>43</v>
      </c>
      <c r="D67" s="38">
        <v>1309</v>
      </c>
      <c r="E67" s="38">
        <v>1107</v>
      </c>
      <c r="F67" s="48">
        <v>0</v>
      </c>
      <c r="G67" s="48">
        <v>0</v>
      </c>
      <c r="H67" s="63">
        <v>0</v>
      </c>
      <c r="I67" s="63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ht="10.5" customHeight="1">
      <c r="A68" s="609"/>
      <c r="B68" s="609"/>
      <c r="C68" s="4" t="s">
        <v>44</v>
      </c>
      <c r="D68" s="38">
        <v>0</v>
      </c>
      <c r="E68" s="38">
        <v>0</v>
      </c>
      <c r="F68" s="48">
        <v>0</v>
      </c>
      <c r="G68" s="48">
        <v>0</v>
      </c>
      <c r="H68" s="63">
        <v>0</v>
      </c>
      <c r="I68" s="63">
        <v>0</v>
      </c>
      <c r="J68" s="38">
        <v>0</v>
      </c>
      <c r="K68" s="38">
        <v>0</v>
      </c>
      <c r="L68" s="38">
        <v>0</v>
      </c>
      <c r="M68" s="38">
        <v>0</v>
      </c>
    </row>
    <row r="69" spans="1:13" ht="9.75" customHeight="1">
      <c r="A69" s="609"/>
      <c r="B69" s="609"/>
      <c r="C69" s="4" t="s">
        <v>45</v>
      </c>
      <c r="D69" s="38">
        <v>11</v>
      </c>
      <c r="E69" s="38">
        <v>10</v>
      </c>
      <c r="F69" s="48">
        <v>0</v>
      </c>
      <c r="G69" s="48">
        <v>0</v>
      </c>
      <c r="H69" s="63">
        <v>0</v>
      </c>
      <c r="I69" s="63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ht="10.5" customHeight="1">
      <c r="A70" s="609"/>
      <c r="B70" s="609"/>
      <c r="C70" s="6" t="s">
        <v>46</v>
      </c>
      <c r="D70" s="112">
        <f>D67+D68+D69</f>
        <v>1320</v>
      </c>
      <c r="E70" s="112">
        <f>E67+E68+E69</f>
        <v>1117</v>
      </c>
      <c r="F70" s="112">
        <f>SUM(F67:F69)</f>
        <v>0</v>
      </c>
      <c r="G70" s="112">
        <f>SUM(G67:G69)</f>
        <v>0</v>
      </c>
      <c r="H70" s="66">
        <v>0</v>
      </c>
      <c r="I70" s="66">
        <v>0</v>
      </c>
      <c r="J70" s="112">
        <v>0</v>
      </c>
      <c r="K70" s="112">
        <v>0</v>
      </c>
      <c r="L70" s="112">
        <f>SUM(L67:L69)</f>
        <v>0</v>
      </c>
      <c r="M70" s="112">
        <f>SUM(M67:M69)</f>
        <v>0</v>
      </c>
    </row>
    <row r="71" spans="1:13" ht="9.75" customHeight="1">
      <c r="A71" s="609"/>
      <c r="B71" s="609"/>
      <c r="C71" s="4" t="s">
        <v>47</v>
      </c>
      <c r="D71" s="38">
        <v>168</v>
      </c>
      <c r="E71" s="38">
        <v>149</v>
      </c>
      <c r="F71" s="41">
        <v>0</v>
      </c>
      <c r="G71" s="41">
        <v>0</v>
      </c>
      <c r="H71" s="63">
        <v>0</v>
      </c>
      <c r="I71" s="63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ht="10.5" customHeight="1">
      <c r="A72" s="609"/>
      <c r="B72" s="609"/>
      <c r="C72" s="4" t="s">
        <v>48</v>
      </c>
      <c r="D72" s="38">
        <v>8</v>
      </c>
      <c r="E72" s="38">
        <v>7</v>
      </c>
      <c r="F72" s="48">
        <v>0</v>
      </c>
      <c r="G72" s="48">
        <v>0</v>
      </c>
      <c r="H72" s="63">
        <v>0</v>
      </c>
      <c r="I72" s="63">
        <v>0</v>
      </c>
      <c r="J72" s="38">
        <v>0</v>
      </c>
      <c r="K72" s="38">
        <v>0</v>
      </c>
      <c r="L72" s="38">
        <v>0</v>
      </c>
      <c r="M72" s="38">
        <v>0</v>
      </c>
    </row>
    <row r="73" spans="1:13" ht="9.75" customHeight="1">
      <c r="A73" s="609"/>
      <c r="B73" s="609"/>
      <c r="C73" s="4" t="s">
        <v>50</v>
      </c>
      <c r="D73" s="38">
        <v>17</v>
      </c>
      <c r="E73" s="38">
        <v>15</v>
      </c>
      <c r="F73" s="48">
        <v>0</v>
      </c>
      <c r="G73" s="48">
        <v>0</v>
      </c>
      <c r="H73" s="63">
        <v>0</v>
      </c>
      <c r="I73" s="63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ht="10.5" customHeight="1">
      <c r="A74" s="609"/>
      <c r="B74" s="609"/>
      <c r="C74" s="4" t="s">
        <v>49</v>
      </c>
      <c r="D74" s="38">
        <v>7</v>
      </c>
      <c r="E74" s="38">
        <v>6</v>
      </c>
      <c r="F74" s="48">
        <v>0</v>
      </c>
      <c r="G74" s="48">
        <v>0</v>
      </c>
      <c r="H74" s="63">
        <v>0</v>
      </c>
      <c r="I74" s="63">
        <v>0</v>
      </c>
      <c r="J74" s="38">
        <v>0</v>
      </c>
      <c r="K74" s="38">
        <v>0</v>
      </c>
      <c r="L74" s="38">
        <v>0</v>
      </c>
      <c r="M74" s="38">
        <v>0</v>
      </c>
    </row>
    <row r="75" spans="1:13" ht="10.5" customHeight="1">
      <c r="A75" s="609"/>
      <c r="B75" s="609"/>
      <c r="C75" s="6" t="s">
        <v>51</v>
      </c>
      <c r="D75" s="112">
        <f>D71+D72+D73+D74</f>
        <v>200</v>
      </c>
      <c r="E75" s="112">
        <f>E71+E72+E73+E74</f>
        <v>177</v>
      </c>
      <c r="F75" s="112">
        <v>0</v>
      </c>
      <c r="G75" s="112">
        <v>0</v>
      </c>
      <c r="H75" s="66">
        <v>0</v>
      </c>
      <c r="I75" s="66">
        <v>0</v>
      </c>
      <c r="J75" s="112">
        <v>0</v>
      </c>
      <c r="K75" s="112">
        <v>0</v>
      </c>
      <c r="L75" s="112">
        <f>SUM(L71:L74)</f>
        <v>0</v>
      </c>
      <c r="M75" s="112">
        <f>SUM(M71:M74)</f>
        <v>0</v>
      </c>
    </row>
    <row r="76" spans="1:13" ht="11.25" customHeight="1">
      <c r="A76" s="609"/>
      <c r="B76" s="610"/>
      <c r="C76" s="350" t="s">
        <v>284</v>
      </c>
      <c r="D76" s="351">
        <f aca="true" t="shared" si="22" ref="D76:K76">D70+D75</f>
        <v>1520</v>
      </c>
      <c r="E76" s="351">
        <f t="shared" si="22"/>
        <v>1294</v>
      </c>
      <c r="F76" s="49">
        <f t="shared" si="22"/>
        <v>0</v>
      </c>
      <c r="G76" s="49">
        <f t="shared" si="22"/>
        <v>0</v>
      </c>
      <c r="H76" s="49">
        <f t="shared" si="22"/>
        <v>0</v>
      </c>
      <c r="I76" s="49">
        <f t="shared" si="22"/>
        <v>0</v>
      </c>
      <c r="J76" s="49">
        <f t="shared" si="22"/>
        <v>0</v>
      </c>
      <c r="K76" s="49">
        <f t="shared" si="22"/>
        <v>0</v>
      </c>
      <c r="L76" s="351">
        <f>D76+F76+H76+J76</f>
        <v>1520</v>
      </c>
      <c r="M76" s="351">
        <f>E76+G76+I76+K76</f>
        <v>1294</v>
      </c>
    </row>
    <row r="77" spans="1:13" ht="10.5" customHeight="1">
      <c r="A77" s="609"/>
      <c r="B77" s="608" t="s">
        <v>55</v>
      </c>
      <c r="C77" s="4" t="s">
        <v>43</v>
      </c>
      <c r="D77" s="38">
        <v>214</v>
      </c>
      <c r="E77" s="38">
        <v>181</v>
      </c>
      <c r="F77" s="48">
        <v>0</v>
      </c>
      <c r="G77" s="48">
        <v>0</v>
      </c>
      <c r="H77" s="63">
        <v>0</v>
      </c>
      <c r="I77" s="63">
        <v>0</v>
      </c>
      <c r="J77" s="38">
        <v>0</v>
      </c>
      <c r="K77" s="38">
        <v>0</v>
      </c>
      <c r="L77" s="38">
        <v>0</v>
      </c>
      <c r="M77" s="38">
        <v>0</v>
      </c>
    </row>
    <row r="78" spans="1:13" ht="9.75" customHeight="1">
      <c r="A78" s="609"/>
      <c r="B78" s="609"/>
      <c r="C78" s="4" t="s">
        <v>44</v>
      </c>
      <c r="D78" s="38">
        <v>0</v>
      </c>
      <c r="E78" s="38">
        <v>0</v>
      </c>
      <c r="F78" s="48">
        <v>0</v>
      </c>
      <c r="G78" s="48">
        <v>0</v>
      </c>
      <c r="H78" s="63">
        <v>0</v>
      </c>
      <c r="I78" s="63">
        <v>0</v>
      </c>
      <c r="J78" s="38">
        <v>0</v>
      </c>
      <c r="K78" s="38">
        <v>0</v>
      </c>
      <c r="L78" s="38">
        <v>0</v>
      </c>
      <c r="M78" s="38">
        <v>0</v>
      </c>
    </row>
    <row r="79" spans="1:13" ht="11.25" customHeight="1">
      <c r="A79" s="609"/>
      <c r="B79" s="609"/>
      <c r="C79" s="4" t="s">
        <v>45</v>
      </c>
      <c r="D79" s="38">
        <v>0</v>
      </c>
      <c r="E79" s="38">
        <v>0</v>
      </c>
      <c r="F79" s="48">
        <v>0</v>
      </c>
      <c r="G79" s="48">
        <v>0</v>
      </c>
      <c r="H79" s="63">
        <v>0</v>
      </c>
      <c r="I79" s="63">
        <v>0</v>
      </c>
      <c r="J79" s="38">
        <v>0</v>
      </c>
      <c r="K79" s="38">
        <v>0</v>
      </c>
      <c r="L79" s="38">
        <v>0</v>
      </c>
      <c r="M79" s="38">
        <v>0</v>
      </c>
    </row>
    <row r="80" spans="1:13" ht="9.75" customHeight="1">
      <c r="A80" s="609"/>
      <c r="B80" s="609"/>
      <c r="C80" s="6" t="s">
        <v>46</v>
      </c>
      <c r="D80" s="112">
        <f>D77+D78+D79</f>
        <v>214</v>
      </c>
      <c r="E80" s="112">
        <f>E77+E78+E79</f>
        <v>181</v>
      </c>
      <c r="F80" s="112">
        <f>SUM(F77:F79)</f>
        <v>0</v>
      </c>
      <c r="G80" s="112">
        <f>SUM(G77:G79)</f>
        <v>0</v>
      </c>
      <c r="H80" s="66">
        <v>0</v>
      </c>
      <c r="I80" s="66">
        <v>0</v>
      </c>
      <c r="J80" s="112">
        <v>0</v>
      </c>
      <c r="K80" s="112">
        <v>0</v>
      </c>
      <c r="L80" s="112">
        <f>SUM(L77:L79)</f>
        <v>0</v>
      </c>
      <c r="M80" s="112">
        <f>SUM(M77:M79)</f>
        <v>0</v>
      </c>
    </row>
    <row r="81" spans="1:13" ht="10.5" customHeight="1">
      <c r="A81" s="609"/>
      <c r="B81" s="609"/>
      <c r="C81" s="4" t="s">
        <v>47</v>
      </c>
      <c r="D81" s="38">
        <v>300</v>
      </c>
      <c r="E81" s="38">
        <v>267</v>
      </c>
      <c r="F81" s="48">
        <v>0</v>
      </c>
      <c r="G81" s="202">
        <v>0</v>
      </c>
      <c r="H81" s="63">
        <v>0</v>
      </c>
      <c r="I81" s="63">
        <v>0</v>
      </c>
      <c r="J81" s="38">
        <v>0</v>
      </c>
      <c r="K81" s="38">
        <v>0</v>
      </c>
      <c r="L81" s="38">
        <v>0</v>
      </c>
      <c r="M81" s="38">
        <v>0</v>
      </c>
    </row>
    <row r="82" spans="1:13" ht="10.5" customHeight="1">
      <c r="A82" s="609"/>
      <c r="B82" s="609"/>
      <c r="C82" s="4" t="s">
        <v>48</v>
      </c>
      <c r="D82" s="38">
        <v>10</v>
      </c>
      <c r="E82" s="38">
        <v>9</v>
      </c>
      <c r="F82" s="48">
        <v>0</v>
      </c>
      <c r="G82" s="48">
        <v>0</v>
      </c>
      <c r="H82" s="63">
        <v>0</v>
      </c>
      <c r="I82" s="63">
        <v>0</v>
      </c>
      <c r="J82" s="38">
        <v>0</v>
      </c>
      <c r="K82" s="38">
        <v>0</v>
      </c>
      <c r="L82" s="38">
        <v>0</v>
      </c>
      <c r="M82" s="38">
        <v>0</v>
      </c>
    </row>
    <row r="83" spans="1:13" ht="10.5" customHeight="1">
      <c r="A83" s="609"/>
      <c r="B83" s="609"/>
      <c r="C83" s="4" t="s">
        <v>50</v>
      </c>
      <c r="D83" s="38">
        <v>16</v>
      </c>
      <c r="E83" s="38">
        <v>14</v>
      </c>
      <c r="F83" s="48">
        <v>0</v>
      </c>
      <c r="G83" s="48">
        <v>0</v>
      </c>
      <c r="H83" s="63">
        <v>0</v>
      </c>
      <c r="I83" s="63">
        <v>0</v>
      </c>
      <c r="J83" s="38">
        <v>0</v>
      </c>
      <c r="K83" s="38">
        <v>0</v>
      </c>
      <c r="L83" s="38">
        <v>0</v>
      </c>
      <c r="M83" s="38">
        <v>0</v>
      </c>
    </row>
    <row r="84" spans="1:13" ht="10.5" customHeight="1">
      <c r="A84" s="609"/>
      <c r="B84" s="609"/>
      <c r="C84" s="4" t="s">
        <v>49</v>
      </c>
      <c r="D84" s="38">
        <v>10</v>
      </c>
      <c r="E84" s="38">
        <v>9</v>
      </c>
      <c r="F84" s="48">
        <v>0</v>
      </c>
      <c r="G84" s="48">
        <v>0</v>
      </c>
      <c r="H84" s="63">
        <v>0</v>
      </c>
      <c r="I84" s="63">
        <v>0</v>
      </c>
      <c r="J84" s="38">
        <v>0</v>
      </c>
      <c r="K84" s="38">
        <v>0</v>
      </c>
      <c r="L84" s="38">
        <v>0</v>
      </c>
      <c r="M84" s="38">
        <v>0</v>
      </c>
    </row>
    <row r="85" spans="1:13" ht="10.5" customHeight="1">
      <c r="A85" s="609"/>
      <c r="B85" s="609"/>
      <c r="C85" s="6" t="s">
        <v>51</v>
      </c>
      <c r="D85" s="112">
        <f>D81+D82+D83+D84</f>
        <v>336</v>
      </c>
      <c r="E85" s="112">
        <f>E81+E82+E83+E84</f>
        <v>299</v>
      </c>
      <c r="F85" s="112">
        <f>SUM(F81:F84)</f>
        <v>0</v>
      </c>
      <c r="G85" s="112">
        <f>SUM(G81:G84)</f>
        <v>0</v>
      </c>
      <c r="H85" s="66">
        <v>0</v>
      </c>
      <c r="I85" s="66">
        <v>0</v>
      </c>
      <c r="J85" s="112">
        <v>0</v>
      </c>
      <c r="K85" s="112">
        <v>0</v>
      </c>
      <c r="L85" s="112">
        <f>SUM(L81:L84)</f>
        <v>0</v>
      </c>
      <c r="M85" s="112">
        <f>SUM(M81:M84)</f>
        <v>0</v>
      </c>
    </row>
    <row r="86" spans="1:13" s="373" customFormat="1" ht="10.5" customHeight="1">
      <c r="A86" s="610"/>
      <c r="B86" s="610"/>
      <c r="C86" s="350" t="s">
        <v>284</v>
      </c>
      <c r="D86" s="351">
        <f>D80+D85</f>
        <v>550</v>
      </c>
      <c r="E86" s="351">
        <f>E80+E85</f>
        <v>480</v>
      </c>
      <c r="F86" s="49">
        <f>F80+F85</f>
        <v>0</v>
      </c>
      <c r="G86" s="49">
        <f>G80+G85</f>
        <v>0</v>
      </c>
      <c r="H86" s="49">
        <f aca="true" t="shared" si="23" ref="H86:M86">H80+H85</f>
        <v>0</v>
      </c>
      <c r="I86" s="49">
        <f t="shared" si="23"/>
        <v>0</v>
      </c>
      <c r="J86" s="49">
        <f t="shared" si="23"/>
        <v>0</v>
      </c>
      <c r="K86" s="49">
        <f t="shared" si="23"/>
        <v>0</v>
      </c>
      <c r="L86" s="49">
        <f t="shared" si="23"/>
        <v>0</v>
      </c>
      <c r="M86" s="49">
        <f t="shared" si="23"/>
        <v>0</v>
      </c>
    </row>
    <row r="87" spans="1:13" s="373" customFormat="1" ht="10.5" customHeight="1">
      <c r="A87" s="583" t="s">
        <v>56</v>
      </c>
      <c r="B87" s="584"/>
      <c r="C87" s="585"/>
      <c r="D87" s="344">
        <f aca="true" t="shared" si="24" ref="D87:K87">D76+D86</f>
        <v>2070</v>
      </c>
      <c r="E87" s="344">
        <f t="shared" si="24"/>
        <v>1774</v>
      </c>
      <c r="F87" s="434">
        <f t="shared" si="24"/>
        <v>0</v>
      </c>
      <c r="G87" s="434">
        <f t="shared" si="24"/>
        <v>0</v>
      </c>
      <c r="H87" s="434">
        <f t="shared" si="24"/>
        <v>0</v>
      </c>
      <c r="I87" s="434">
        <f t="shared" si="24"/>
        <v>0</v>
      </c>
      <c r="J87" s="434">
        <f t="shared" si="24"/>
        <v>0</v>
      </c>
      <c r="K87" s="434">
        <f t="shared" si="24"/>
        <v>0</v>
      </c>
      <c r="L87" s="344">
        <f aca="true" t="shared" si="25" ref="L87:L97">D87+F87+H87+J87</f>
        <v>2070</v>
      </c>
      <c r="M87" s="344">
        <f aca="true" t="shared" si="26" ref="M87:M96">E87+G87+I87+K87</f>
        <v>1774</v>
      </c>
    </row>
    <row r="88" spans="1:13" ht="10.5" customHeight="1">
      <c r="A88" s="618" t="s">
        <v>386</v>
      </c>
      <c r="B88" s="704"/>
      <c r="C88" s="4" t="s">
        <v>43</v>
      </c>
      <c r="D88" s="38">
        <f aca="true" t="shared" si="27" ref="D88:K88">D57+D67+D77</f>
        <v>1523</v>
      </c>
      <c r="E88" s="38">
        <f t="shared" si="27"/>
        <v>1288</v>
      </c>
      <c r="F88" s="48">
        <f t="shared" si="27"/>
        <v>0</v>
      </c>
      <c r="G88" s="48">
        <f t="shared" si="27"/>
        <v>0</v>
      </c>
      <c r="H88" s="38">
        <f t="shared" si="27"/>
        <v>0</v>
      </c>
      <c r="I88" s="38">
        <f t="shared" si="27"/>
        <v>0</v>
      </c>
      <c r="J88" s="38">
        <f t="shared" si="27"/>
        <v>0</v>
      </c>
      <c r="K88" s="38">
        <f t="shared" si="27"/>
        <v>0</v>
      </c>
      <c r="L88" s="38">
        <f t="shared" si="25"/>
        <v>1523</v>
      </c>
      <c r="M88" s="38">
        <f t="shared" si="26"/>
        <v>1288</v>
      </c>
    </row>
    <row r="89" spans="1:13" ht="10.5" customHeight="1">
      <c r="A89" s="619"/>
      <c r="B89" s="705"/>
      <c r="C89" s="4" t="s">
        <v>44</v>
      </c>
      <c r="D89" s="38">
        <f aca="true" t="shared" si="28" ref="D89:K89">D58+D68+D78</f>
        <v>0</v>
      </c>
      <c r="E89" s="38">
        <f t="shared" si="28"/>
        <v>0</v>
      </c>
      <c r="F89" s="48">
        <f t="shared" si="28"/>
        <v>0</v>
      </c>
      <c r="G89" s="48">
        <f t="shared" si="28"/>
        <v>0</v>
      </c>
      <c r="H89" s="38">
        <f t="shared" si="28"/>
        <v>0</v>
      </c>
      <c r="I89" s="38">
        <f t="shared" si="28"/>
        <v>0</v>
      </c>
      <c r="J89" s="38">
        <f t="shared" si="28"/>
        <v>0</v>
      </c>
      <c r="K89" s="38">
        <f t="shared" si="28"/>
        <v>0</v>
      </c>
      <c r="L89" s="38">
        <f t="shared" si="25"/>
        <v>0</v>
      </c>
      <c r="M89" s="38">
        <f t="shared" si="26"/>
        <v>0</v>
      </c>
    </row>
    <row r="90" spans="1:13" ht="10.5" customHeight="1">
      <c r="A90" s="619"/>
      <c r="B90" s="705"/>
      <c r="C90" s="4" t="s">
        <v>45</v>
      </c>
      <c r="D90" s="38">
        <f aca="true" t="shared" si="29" ref="D90:K90">D59+D69+D79</f>
        <v>11</v>
      </c>
      <c r="E90" s="38">
        <f t="shared" si="29"/>
        <v>10</v>
      </c>
      <c r="F90" s="48">
        <f t="shared" si="29"/>
        <v>0</v>
      </c>
      <c r="G90" s="48">
        <f t="shared" si="29"/>
        <v>0</v>
      </c>
      <c r="H90" s="38">
        <f t="shared" si="29"/>
        <v>0</v>
      </c>
      <c r="I90" s="38">
        <f t="shared" si="29"/>
        <v>0</v>
      </c>
      <c r="J90" s="38">
        <f t="shared" si="29"/>
        <v>0</v>
      </c>
      <c r="K90" s="38">
        <f t="shared" si="29"/>
        <v>0</v>
      </c>
      <c r="L90" s="38">
        <f t="shared" si="25"/>
        <v>11</v>
      </c>
      <c r="M90" s="38">
        <f t="shared" si="26"/>
        <v>10</v>
      </c>
    </row>
    <row r="91" spans="1:13" s="373" customFormat="1" ht="12.75">
      <c r="A91" s="619"/>
      <c r="B91" s="705"/>
      <c r="C91" s="350" t="s">
        <v>46</v>
      </c>
      <c r="D91" s="351">
        <f aca="true" t="shared" si="30" ref="D91:K91">SUM(D88:D90)</f>
        <v>1534</v>
      </c>
      <c r="E91" s="351">
        <f t="shared" si="30"/>
        <v>1298</v>
      </c>
      <c r="F91" s="49">
        <f t="shared" si="30"/>
        <v>0</v>
      </c>
      <c r="G91" s="49">
        <f t="shared" si="30"/>
        <v>0</v>
      </c>
      <c r="H91" s="49">
        <f t="shared" si="30"/>
        <v>0</v>
      </c>
      <c r="I91" s="49">
        <f t="shared" si="30"/>
        <v>0</v>
      </c>
      <c r="J91" s="49">
        <f t="shared" si="30"/>
        <v>0</v>
      </c>
      <c r="K91" s="49">
        <f t="shared" si="30"/>
        <v>0</v>
      </c>
      <c r="L91" s="351">
        <f t="shared" si="25"/>
        <v>1534</v>
      </c>
      <c r="M91" s="351">
        <f t="shared" si="26"/>
        <v>1298</v>
      </c>
    </row>
    <row r="92" spans="1:13" ht="10.5" customHeight="1">
      <c r="A92" s="619"/>
      <c r="B92" s="705"/>
      <c r="C92" s="4" t="s">
        <v>47</v>
      </c>
      <c r="D92" s="38">
        <f aca="true" t="shared" si="31" ref="D92:K92">D61+D71+D81</f>
        <v>468</v>
      </c>
      <c r="E92" s="38">
        <f t="shared" si="31"/>
        <v>416</v>
      </c>
      <c r="F92" s="48">
        <f t="shared" si="31"/>
        <v>0</v>
      </c>
      <c r="G92" s="48">
        <f t="shared" si="31"/>
        <v>0</v>
      </c>
      <c r="H92" s="38">
        <f t="shared" si="31"/>
        <v>0</v>
      </c>
      <c r="I92" s="38">
        <f t="shared" si="31"/>
        <v>0</v>
      </c>
      <c r="J92" s="38">
        <f t="shared" si="31"/>
        <v>0</v>
      </c>
      <c r="K92" s="38">
        <f t="shared" si="31"/>
        <v>0</v>
      </c>
      <c r="L92" s="38">
        <f t="shared" si="25"/>
        <v>468</v>
      </c>
      <c r="M92" s="38">
        <f t="shared" si="26"/>
        <v>416</v>
      </c>
    </row>
    <row r="93" spans="1:13" ht="12" customHeight="1">
      <c r="A93" s="619"/>
      <c r="B93" s="705"/>
      <c r="C93" s="4" t="s">
        <v>48</v>
      </c>
      <c r="D93" s="38">
        <f aca="true" t="shared" si="32" ref="D93:K93">D62+D72+D82</f>
        <v>18</v>
      </c>
      <c r="E93" s="38">
        <f t="shared" si="32"/>
        <v>16</v>
      </c>
      <c r="F93" s="48">
        <f t="shared" si="32"/>
        <v>0</v>
      </c>
      <c r="G93" s="48">
        <f t="shared" si="32"/>
        <v>0</v>
      </c>
      <c r="H93" s="38">
        <f t="shared" si="32"/>
        <v>0</v>
      </c>
      <c r="I93" s="38">
        <f t="shared" si="32"/>
        <v>0</v>
      </c>
      <c r="J93" s="38">
        <f t="shared" si="32"/>
        <v>0</v>
      </c>
      <c r="K93" s="38">
        <f t="shared" si="32"/>
        <v>0</v>
      </c>
      <c r="L93" s="38">
        <f t="shared" si="25"/>
        <v>18</v>
      </c>
      <c r="M93" s="38">
        <f t="shared" si="26"/>
        <v>16</v>
      </c>
    </row>
    <row r="94" spans="1:13" ht="10.5" customHeight="1">
      <c r="A94" s="619"/>
      <c r="B94" s="705"/>
      <c r="C94" s="4" t="s">
        <v>50</v>
      </c>
      <c r="D94" s="38">
        <f aca="true" t="shared" si="33" ref="D94:K94">D63+D73+D83</f>
        <v>33</v>
      </c>
      <c r="E94" s="38">
        <f t="shared" si="33"/>
        <v>29</v>
      </c>
      <c r="F94" s="48">
        <f t="shared" si="33"/>
        <v>0</v>
      </c>
      <c r="G94" s="48">
        <f t="shared" si="33"/>
        <v>0</v>
      </c>
      <c r="H94" s="38">
        <f t="shared" si="33"/>
        <v>0</v>
      </c>
      <c r="I94" s="38">
        <f t="shared" si="33"/>
        <v>0</v>
      </c>
      <c r="J94" s="38">
        <f t="shared" si="33"/>
        <v>0</v>
      </c>
      <c r="K94" s="38">
        <f t="shared" si="33"/>
        <v>0</v>
      </c>
      <c r="L94" s="38">
        <f t="shared" si="25"/>
        <v>33</v>
      </c>
      <c r="M94" s="38">
        <f t="shared" si="26"/>
        <v>29</v>
      </c>
    </row>
    <row r="95" spans="1:13" ht="9.75" customHeight="1">
      <c r="A95" s="619"/>
      <c r="B95" s="705"/>
      <c r="C95" s="4" t="s">
        <v>49</v>
      </c>
      <c r="D95" s="38">
        <f aca="true" t="shared" si="34" ref="D95:K95">D64+D74+D84</f>
        <v>17</v>
      </c>
      <c r="E95" s="38">
        <f t="shared" si="34"/>
        <v>15</v>
      </c>
      <c r="F95" s="48">
        <f t="shared" si="34"/>
        <v>0</v>
      </c>
      <c r="G95" s="48">
        <f t="shared" si="34"/>
        <v>0</v>
      </c>
      <c r="H95" s="38">
        <f t="shared" si="34"/>
        <v>0</v>
      </c>
      <c r="I95" s="38">
        <f t="shared" si="34"/>
        <v>0</v>
      </c>
      <c r="J95" s="38">
        <f t="shared" si="34"/>
        <v>0</v>
      </c>
      <c r="K95" s="38">
        <f t="shared" si="34"/>
        <v>0</v>
      </c>
      <c r="L95" s="38">
        <f t="shared" si="25"/>
        <v>17</v>
      </c>
      <c r="M95" s="38">
        <f t="shared" si="26"/>
        <v>15</v>
      </c>
    </row>
    <row r="96" spans="1:13" s="373" customFormat="1" ht="12.75">
      <c r="A96" s="619"/>
      <c r="B96" s="705"/>
      <c r="C96" s="350" t="s">
        <v>51</v>
      </c>
      <c r="D96" s="351">
        <f aca="true" t="shared" si="35" ref="D96:K96">SUM(D92:D95)</f>
        <v>536</v>
      </c>
      <c r="E96" s="351">
        <f t="shared" si="35"/>
        <v>476</v>
      </c>
      <c r="F96" s="351">
        <f t="shared" si="35"/>
        <v>0</v>
      </c>
      <c r="G96" s="351">
        <f t="shared" si="35"/>
        <v>0</v>
      </c>
      <c r="H96" s="351">
        <f t="shared" si="35"/>
        <v>0</v>
      </c>
      <c r="I96" s="351">
        <f t="shared" si="35"/>
        <v>0</v>
      </c>
      <c r="J96" s="351">
        <f t="shared" si="35"/>
        <v>0</v>
      </c>
      <c r="K96" s="351">
        <f t="shared" si="35"/>
        <v>0</v>
      </c>
      <c r="L96" s="351">
        <f t="shared" si="25"/>
        <v>536</v>
      </c>
      <c r="M96" s="351">
        <f t="shared" si="26"/>
        <v>476</v>
      </c>
    </row>
    <row r="97" spans="1:13" s="373" customFormat="1" ht="12.75">
      <c r="A97" s="620"/>
      <c r="B97" s="706"/>
      <c r="C97" s="352" t="s">
        <v>9</v>
      </c>
      <c r="D97" s="344">
        <f aca="true" t="shared" si="36" ref="D97:K97">D91+D96</f>
        <v>2070</v>
      </c>
      <c r="E97" s="344">
        <f t="shared" si="36"/>
        <v>1774</v>
      </c>
      <c r="F97" s="344">
        <f t="shared" si="36"/>
        <v>0</v>
      </c>
      <c r="G97" s="344">
        <f t="shared" si="36"/>
        <v>0</v>
      </c>
      <c r="H97" s="344">
        <f t="shared" si="36"/>
        <v>0</v>
      </c>
      <c r="I97" s="344">
        <f t="shared" si="36"/>
        <v>0</v>
      </c>
      <c r="J97" s="344">
        <f t="shared" si="36"/>
        <v>0</v>
      </c>
      <c r="K97" s="344">
        <f t="shared" si="36"/>
        <v>0</v>
      </c>
      <c r="L97" s="344">
        <f t="shared" si="25"/>
        <v>2070</v>
      </c>
      <c r="M97" s="344">
        <f>E97+G97+I97+K97</f>
        <v>1774</v>
      </c>
    </row>
    <row r="98" ht="10.5" customHeight="1"/>
    <row r="99" ht="10.5" customHeight="1"/>
    <row r="100" ht="10.5" customHeight="1"/>
    <row r="101" ht="10.5" customHeight="1"/>
    <row r="102" ht="10.5" customHeight="1"/>
    <row r="103" spans="1:3" ht="12.75">
      <c r="A103" s="559" t="s">
        <v>22</v>
      </c>
      <c r="B103" s="559"/>
      <c r="C103" s="559"/>
    </row>
    <row r="104" spans="1:3" ht="12.75">
      <c r="A104" s="559" t="s">
        <v>23</v>
      </c>
      <c r="B104" s="559"/>
      <c r="C104" s="559"/>
    </row>
    <row r="105" spans="1:13" ht="12.75">
      <c r="A105" s="560" t="s">
        <v>526</v>
      </c>
      <c r="B105" s="560"/>
      <c r="C105" s="560"/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</row>
    <row r="106" ht="12.75">
      <c r="M106" s="27" t="s">
        <v>42</v>
      </c>
    </row>
    <row r="107" spans="1:13" s="373" customFormat="1" ht="12.75">
      <c r="A107" s="707" t="s">
        <v>37</v>
      </c>
      <c r="B107" s="601"/>
      <c r="C107" s="711" t="s">
        <v>38</v>
      </c>
      <c r="D107" s="586" t="s">
        <v>39</v>
      </c>
      <c r="E107" s="586"/>
      <c r="F107" s="586"/>
      <c r="G107" s="586"/>
      <c r="H107" s="586"/>
      <c r="I107" s="586"/>
      <c r="J107" s="586"/>
      <c r="K107" s="586"/>
      <c r="L107" s="586"/>
      <c r="M107" s="586"/>
    </row>
    <row r="108" spans="1:13" s="373" customFormat="1" ht="12.75">
      <c r="A108" s="708"/>
      <c r="B108" s="602"/>
      <c r="C108" s="711"/>
      <c r="D108" s="623" t="s">
        <v>231</v>
      </c>
      <c r="E108" s="623"/>
      <c r="F108" s="623" t="s">
        <v>232</v>
      </c>
      <c r="G108" s="623"/>
      <c r="H108" s="623" t="s">
        <v>233</v>
      </c>
      <c r="I108" s="623"/>
      <c r="J108" s="623" t="s">
        <v>234</v>
      </c>
      <c r="K108" s="623"/>
      <c r="L108" s="623" t="s">
        <v>235</v>
      </c>
      <c r="M108" s="623"/>
    </row>
    <row r="109" spans="1:13" s="373" customFormat="1" ht="12.75">
      <c r="A109" s="709"/>
      <c r="B109" s="710"/>
      <c r="C109" s="711"/>
      <c r="D109" s="330" t="s">
        <v>40</v>
      </c>
      <c r="E109" s="330" t="s">
        <v>41</v>
      </c>
      <c r="F109" s="330" t="s">
        <v>40</v>
      </c>
      <c r="G109" s="330" t="s">
        <v>41</v>
      </c>
      <c r="H109" s="330" t="s">
        <v>40</v>
      </c>
      <c r="I109" s="330" t="s">
        <v>41</v>
      </c>
      <c r="J109" s="330" t="s">
        <v>40</v>
      </c>
      <c r="K109" s="330" t="s">
        <v>41</v>
      </c>
      <c r="L109" s="330" t="s">
        <v>40</v>
      </c>
      <c r="M109" s="330" t="s">
        <v>41</v>
      </c>
    </row>
    <row r="110" spans="1:13" ht="10.5" customHeight="1">
      <c r="A110" s="618" t="s">
        <v>52</v>
      </c>
      <c r="B110" s="704"/>
      <c r="C110" s="4" t="s">
        <v>43</v>
      </c>
      <c r="D110" s="38">
        <v>0</v>
      </c>
      <c r="E110" s="38">
        <v>0</v>
      </c>
      <c r="F110" s="48">
        <v>0</v>
      </c>
      <c r="G110" s="48">
        <v>0</v>
      </c>
      <c r="H110" s="63">
        <v>0</v>
      </c>
      <c r="I110" s="63">
        <v>0</v>
      </c>
      <c r="J110" s="38">
        <v>0</v>
      </c>
      <c r="K110" s="38">
        <v>0</v>
      </c>
      <c r="L110" s="38">
        <v>0</v>
      </c>
      <c r="M110" s="38">
        <v>0</v>
      </c>
    </row>
    <row r="111" spans="1:13" ht="9.75" customHeight="1">
      <c r="A111" s="619"/>
      <c r="B111" s="705"/>
      <c r="C111" s="4" t="s">
        <v>44</v>
      </c>
      <c r="D111" s="38">
        <v>0</v>
      </c>
      <c r="E111" s="38">
        <v>0</v>
      </c>
      <c r="F111" s="48">
        <v>0</v>
      </c>
      <c r="G111" s="48">
        <v>0</v>
      </c>
      <c r="H111" s="63">
        <v>0</v>
      </c>
      <c r="I111" s="63">
        <v>0</v>
      </c>
      <c r="J111" s="38">
        <v>0</v>
      </c>
      <c r="K111" s="38">
        <v>0</v>
      </c>
      <c r="L111" s="38">
        <v>0</v>
      </c>
      <c r="M111" s="38">
        <v>0</v>
      </c>
    </row>
    <row r="112" spans="1:13" ht="9.75" customHeight="1">
      <c r="A112" s="619"/>
      <c r="B112" s="705"/>
      <c r="C112" s="4" t="s">
        <v>45</v>
      </c>
      <c r="D112" s="38">
        <v>0</v>
      </c>
      <c r="E112" s="38">
        <v>0</v>
      </c>
      <c r="F112" s="48">
        <v>0</v>
      </c>
      <c r="G112" s="48">
        <v>0</v>
      </c>
      <c r="H112" s="63">
        <v>0</v>
      </c>
      <c r="I112" s="63">
        <v>0</v>
      </c>
      <c r="J112" s="38">
        <v>0</v>
      </c>
      <c r="K112" s="38">
        <v>0</v>
      </c>
      <c r="L112" s="38">
        <v>0</v>
      </c>
      <c r="M112" s="38">
        <v>0</v>
      </c>
    </row>
    <row r="113" spans="1:13" ht="10.5" customHeight="1">
      <c r="A113" s="619"/>
      <c r="B113" s="705"/>
      <c r="C113" s="6" t="s">
        <v>46</v>
      </c>
      <c r="D113" s="112">
        <v>0</v>
      </c>
      <c r="E113" s="112">
        <v>0</v>
      </c>
      <c r="F113" s="112">
        <f>SUM(F110:F112)</f>
        <v>0</v>
      </c>
      <c r="G113" s="112">
        <f>SUM(G110:G112)</f>
        <v>0</v>
      </c>
      <c r="H113" s="66">
        <v>0</v>
      </c>
      <c r="I113" s="66">
        <v>0</v>
      </c>
      <c r="J113" s="112">
        <v>0</v>
      </c>
      <c r="K113" s="112">
        <v>0</v>
      </c>
      <c r="L113" s="112">
        <f>SUM(L110:L112)</f>
        <v>0</v>
      </c>
      <c r="M113" s="112">
        <f>SUM(M110:M112)</f>
        <v>0</v>
      </c>
    </row>
    <row r="114" spans="1:13" ht="10.5" customHeight="1">
      <c r="A114" s="619"/>
      <c r="B114" s="705"/>
      <c r="C114" s="4" t="s">
        <v>47</v>
      </c>
      <c r="D114" s="38">
        <v>0</v>
      </c>
      <c r="E114" s="38">
        <v>0</v>
      </c>
      <c r="F114" s="41">
        <v>0</v>
      </c>
      <c r="G114" s="48">
        <v>0</v>
      </c>
      <c r="H114" s="63">
        <v>0</v>
      </c>
      <c r="I114" s="63">
        <v>0</v>
      </c>
      <c r="J114" s="38">
        <v>0</v>
      </c>
      <c r="K114" s="38">
        <v>0</v>
      </c>
      <c r="L114" s="38">
        <v>0</v>
      </c>
      <c r="M114" s="38">
        <v>0</v>
      </c>
    </row>
    <row r="115" spans="1:13" ht="10.5" customHeight="1">
      <c r="A115" s="619"/>
      <c r="B115" s="705"/>
      <c r="C115" s="4" t="s">
        <v>48</v>
      </c>
      <c r="D115" s="38">
        <v>0</v>
      </c>
      <c r="E115" s="38">
        <v>0</v>
      </c>
      <c r="F115" s="48">
        <v>0</v>
      </c>
      <c r="G115" s="48">
        <v>0</v>
      </c>
      <c r="H115" s="63">
        <v>0</v>
      </c>
      <c r="I115" s="63">
        <v>0</v>
      </c>
      <c r="J115" s="38">
        <v>0</v>
      </c>
      <c r="K115" s="38">
        <v>0</v>
      </c>
      <c r="L115" s="38">
        <v>0</v>
      </c>
      <c r="M115" s="38">
        <v>0</v>
      </c>
    </row>
    <row r="116" spans="1:13" ht="10.5" customHeight="1">
      <c r="A116" s="619"/>
      <c r="B116" s="705"/>
      <c r="C116" s="4" t="s">
        <v>50</v>
      </c>
      <c r="D116" s="38">
        <v>0</v>
      </c>
      <c r="E116" s="38">
        <v>0</v>
      </c>
      <c r="F116" s="48">
        <v>0</v>
      </c>
      <c r="G116" s="48">
        <v>0</v>
      </c>
      <c r="H116" s="63">
        <v>0</v>
      </c>
      <c r="I116" s="63">
        <v>0</v>
      </c>
      <c r="J116" s="38">
        <v>0</v>
      </c>
      <c r="K116" s="38">
        <v>0</v>
      </c>
      <c r="L116" s="38">
        <v>0</v>
      </c>
      <c r="M116" s="38">
        <v>0</v>
      </c>
    </row>
    <row r="117" spans="1:13" ht="10.5" customHeight="1">
      <c r="A117" s="619"/>
      <c r="B117" s="705"/>
      <c r="C117" s="4" t="s">
        <v>49</v>
      </c>
      <c r="D117" s="38">
        <v>0</v>
      </c>
      <c r="E117" s="38">
        <v>0</v>
      </c>
      <c r="F117" s="48">
        <v>0</v>
      </c>
      <c r="G117" s="48">
        <v>0</v>
      </c>
      <c r="H117" s="63">
        <v>0</v>
      </c>
      <c r="I117" s="63">
        <v>0</v>
      </c>
      <c r="J117" s="38">
        <v>0</v>
      </c>
      <c r="K117" s="38">
        <v>0</v>
      </c>
      <c r="L117" s="38">
        <v>0</v>
      </c>
      <c r="M117" s="38">
        <v>0</v>
      </c>
    </row>
    <row r="118" spans="1:13" ht="9.75" customHeight="1">
      <c r="A118" s="619"/>
      <c r="B118" s="705"/>
      <c r="C118" s="6" t="s">
        <v>51</v>
      </c>
      <c r="D118" s="112">
        <v>0</v>
      </c>
      <c r="E118" s="112">
        <v>0</v>
      </c>
      <c r="F118" s="112">
        <v>0</v>
      </c>
      <c r="G118" s="112">
        <v>0</v>
      </c>
      <c r="H118" s="66">
        <v>0</v>
      </c>
      <c r="I118" s="66">
        <v>0</v>
      </c>
      <c r="J118" s="112">
        <v>0</v>
      </c>
      <c r="K118" s="112">
        <v>0</v>
      </c>
      <c r="L118" s="112">
        <f>SUM(L114:L117)</f>
        <v>0</v>
      </c>
      <c r="M118" s="112">
        <f>SUM(M114:M117)</f>
        <v>0</v>
      </c>
    </row>
    <row r="119" spans="1:13" s="373" customFormat="1" ht="9.75" customHeight="1">
      <c r="A119" s="620"/>
      <c r="B119" s="706"/>
      <c r="C119" s="44" t="s">
        <v>284</v>
      </c>
      <c r="D119" s="49">
        <f>D113+D118</f>
        <v>0</v>
      </c>
      <c r="E119" s="49">
        <f>E113+E118</f>
        <v>0</v>
      </c>
      <c r="F119" s="49">
        <f>F113+F118</f>
        <v>0</v>
      </c>
      <c r="G119" s="49">
        <f>G113+G118</f>
        <v>0</v>
      </c>
      <c r="H119" s="49">
        <f aca="true" t="shared" si="37" ref="H119:M119">H113+H118</f>
        <v>0</v>
      </c>
      <c r="I119" s="49">
        <f t="shared" si="37"/>
        <v>0</v>
      </c>
      <c r="J119" s="49">
        <f t="shared" si="37"/>
        <v>0</v>
      </c>
      <c r="K119" s="49">
        <f t="shared" si="37"/>
        <v>0</v>
      </c>
      <c r="L119" s="49">
        <f t="shared" si="37"/>
        <v>0</v>
      </c>
      <c r="M119" s="49">
        <f t="shared" si="37"/>
        <v>0</v>
      </c>
    </row>
    <row r="120" spans="1:13" ht="10.5" customHeight="1">
      <c r="A120" s="608" t="s">
        <v>53</v>
      </c>
      <c r="B120" s="608" t="s">
        <v>54</v>
      </c>
      <c r="C120" s="4" t="s">
        <v>43</v>
      </c>
      <c r="D120" s="38">
        <v>453</v>
      </c>
      <c r="E120" s="38">
        <v>383</v>
      </c>
      <c r="F120" s="48">
        <v>130</v>
      </c>
      <c r="G120" s="48">
        <v>125</v>
      </c>
      <c r="H120" s="63">
        <v>0</v>
      </c>
      <c r="I120" s="63">
        <v>0</v>
      </c>
      <c r="J120" s="38">
        <v>0</v>
      </c>
      <c r="K120" s="38">
        <v>0</v>
      </c>
      <c r="L120" s="38">
        <v>0</v>
      </c>
      <c r="M120" s="38">
        <v>0</v>
      </c>
    </row>
    <row r="121" spans="1:13" ht="10.5" customHeight="1">
      <c r="A121" s="609"/>
      <c r="B121" s="609"/>
      <c r="C121" s="4" t="s">
        <v>44</v>
      </c>
      <c r="D121" s="38">
        <v>102</v>
      </c>
      <c r="E121" s="38">
        <v>87</v>
      </c>
      <c r="F121" s="48"/>
      <c r="G121" s="48"/>
      <c r="H121" s="63">
        <v>0</v>
      </c>
      <c r="I121" s="63">
        <v>0</v>
      </c>
      <c r="J121" s="38">
        <v>0</v>
      </c>
      <c r="K121" s="38">
        <v>0</v>
      </c>
      <c r="L121" s="38">
        <v>0</v>
      </c>
      <c r="M121" s="38">
        <v>0</v>
      </c>
    </row>
    <row r="122" spans="1:13" ht="10.5" customHeight="1">
      <c r="A122" s="609"/>
      <c r="B122" s="609"/>
      <c r="C122" s="4" t="s">
        <v>45</v>
      </c>
      <c r="D122" s="38">
        <v>45</v>
      </c>
      <c r="E122" s="38">
        <v>38</v>
      </c>
      <c r="F122" s="48"/>
      <c r="G122" s="48"/>
      <c r="H122" s="63">
        <v>0</v>
      </c>
      <c r="I122" s="63">
        <v>0</v>
      </c>
      <c r="J122" s="38">
        <v>0</v>
      </c>
      <c r="K122" s="38">
        <v>0</v>
      </c>
      <c r="L122" s="38">
        <v>0</v>
      </c>
      <c r="M122" s="38">
        <v>0</v>
      </c>
    </row>
    <row r="123" spans="1:13" ht="10.5" customHeight="1">
      <c r="A123" s="609"/>
      <c r="B123" s="609"/>
      <c r="C123" s="6" t="s">
        <v>46</v>
      </c>
      <c r="D123" s="112">
        <f>D120+D121+D122</f>
        <v>600</v>
      </c>
      <c r="E123" s="112">
        <f>E120+E121+E122</f>
        <v>508</v>
      </c>
      <c r="F123" s="112">
        <f>F120+F121+F122</f>
        <v>130</v>
      </c>
      <c r="G123" s="112">
        <f>G120+G121+G122</f>
        <v>125</v>
      </c>
      <c r="H123" s="66">
        <v>0</v>
      </c>
      <c r="I123" s="66">
        <v>0</v>
      </c>
      <c r="J123" s="112">
        <v>0</v>
      </c>
      <c r="K123" s="112">
        <v>0</v>
      </c>
      <c r="L123" s="112">
        <f>SUM(L120:L122)</f>
        <v>0</v>
      </c>
      <c r="M123" s="112">
        <f>SUM(M120:M122)</f>
        <v>0</v>
      </c>
    </row>
    <row r="124" spans="1:13" ht="10.5" customHeight="1">
      <c r="A124" s="609"/>
      <c r="B124" s="609"/>
      <c r="C124" s="4" t="s">
        <v>47</v>
      </c>
      <c r="D124" s="38">
        <v>204</v>
      </c>
      <c r="E124" s="38">
        <v>181</v>
      </c>
      <c r="F124" s="41"/>
      <c r="G124" s="41"/>
      <c r="H124" s="63">
        <v>0</v>
      </c>
      <c r="I124" s="63">
        <v>0</v>
      </c>
      <c r="J124" s="38">
        <v>0</v>
      </c>
      <c r="K124" s="38">
        <v>0</v>
      </c>
      <c r="L124" s="38">
        <v>0</v>
      </c>
      <c r="M124" s="38">
        <v>0</v>
      </c>
    </row>
    <row r="125" spans="1:13" ht="10.5" customHeight="1">
      <c r="A125" s="609"/>
      <c r="B125" s="609"/>
      <c r="C125" s="4" t="s">
        <v>48</v>
      </c>
      <c r="D125" s="38">
        <v>43</v>
      </c>
      <c r="E125" s="38">
        <v>38</v>
      </c>
      <c r="F125" s="48">
        <v>170</v>
      </c>
      <c r="G125" s="48">
        <v>142</v>
      </c>
      <c r="H125" s="63">
        <v>0</v>
      </c>
      <c r="I125" s="63">
        <v>0</v>
      </c>
      <c r="J125" s="38">
        <v>0</v>
      </c>
      <c r="K125" s="38">
        <v>0</v>
      </c>
      <c r="L125" s="38">
        <v>0</v>
      </c>
      <c r="M125" s="38">
        <v>0</v>
      </c>
    </row>
    <row r="126" spans="1:13" ht="10.5" customHeight="1">
      <c r="A126" s="609"/>
      <c r="B126" s="609"/>
      <c r="C126" s="4" t="s">
        <v>50</v>
      </c>
      <c r="D126" s="38">
        <v>20</v>
      </c>
      <c r="E126" s="38">
        <v>18</v>
      </c>
      <c r="F126" s="48"/>
      <c r="G126" s="48"/>
      <c r="H126" s="63">
        <v>0</v>
      </c>
      <c r="I126" s="63">
        <v>0</v>
      </c>
      <c r="J126" s="38">
        <v>0</v>
      </c>
      <c r="K126" s="38">
        <v>0</v>
      </c>
      <c r="L126" s="38">
        <v>0</v>
      </c>
      <c r="M126" s="38">
        <v>0</v>
      </c>
    </row>
    <row r="127" spans="1:13" ht="10.5" customHeight="1">
      <c r="A127" s="609"/>
      <c r="B127" s="609"/>
      <c r="C127" s="4" t="s">
        <v>49</v>
      </c>
      <c r="D127" s="38">
        <v>29</v>
      </c>
      <c r="E127" s="38">
        <v>26</v>
      </c>
      <c r="F127" s="48"/>
      <c r="G127" s="48"/>
      <c r="H127" s="63">
        <v>0</v>
      </c>
      <c r="I127" s="63">
        <v>0</v>
      </c>
      <c r="J127" s="38">
        <v>0</v>
      </c>
      <c r="K127" s="38">
        <v>0</v>
      </c>
      <c r="L127" s="38">
        <v>0</v>
      </c>
      <c r="M127" s="38">
        <v>0</v>
      </c>
    </row>
    <row r="128" spans="1:13" ht="11.25" customHeight="1">
      <c r="A128" s="609"/>
      <c r="B128" s="609"/>
      <c r="C128" s="6" t="s">
        <v>51</v>
      </c>
      <c r="D128" s="112">
        <f>D124+D125+D126+D127</f>
        <v>296</v>
      </c>
      <c r="E128" s="112">
        <f>E124+E125+E126+E127</f>
        <v>263</v>
      </c>
      <c r="F128" s="112">
        <f>F124+F125+F126+F127</f>
        <v>170</v>
      </c>
      <c r="G128" s="112">
        <f>G124+G125+G126+G127</f>
        <v>142</v>
      </c>
      <c r="H128" s="66">
        <v>0</v>
      </c>
      <c r="I128" s="66">
        <v>0</v>
      </c>
      <c r="J128" s="112">
        <v>0</v>
      </c>
      <c r="K128" s="112">
        <v>0</v>
      </c>
      <c r="L128" s="112">
        <f>SUM(L124:L127)</f>
        <v>0</v>
      </c>
      <c r="M128" s="112">
        <f>SUM(M124:M127)</f>
        <v>0</v>
      </c>
    </row>
    <row r="129" spans="1:13" s="373" customFormat="1" ht="11.25" customHeight="1">
      <c r="A129" s="609"/>
      <c r="B129" s="610"/>
      <c r="C129" s="350" t="s">
        <v>284</v>
      </c>
      <c r="D129" s="351">
        <f aca="true" t="shared" si="38" ref="D129:K129">D123+D128</f>
        <v>896</v>
      </c>
      <c r="E129" s="351">
        <f t="shared" si="38"/>
        <v>771</v>
      </c>
      <c r="F129" s="351">
        <f t="shared" si="38"/>
        <v>300</v>
      </c>
      <c r="G129" s="351">
        <f t="shared" si="38"/>
        <v>267</v>
      </c>
      <c r="H129" s="351">
        <f t="shared" si="38"/>
        <v>0</v>
      </c>
      <c r="I129" s="351">
        <f t="shared" si="38"/>
        <v>0</v>
      </c>
      <c r="J129" s="351">
        <f t="shared" si="38"/>
        <v>0</v>
      </c>
      <c r="K129" s="351">
        <f t="shared" si="38"/>
        <v>0</v>
      </c>
      <c r="L129" s="351">
        <f>D129+F129+H129+J129</f>
        <v>1196</v>
      </c>
      <c r="M129" s="351">
        <f>E129+G129+I129+K129</f>
        <v>1038</v>
      </c>
    </row>
    <row r="130" spans="1:13" ht="10.5" customHeight="1">
      <c r="A130" s="609"/>
      <c r="B130" s="608" t="s">
        <v>55</v>
      </c>
      <c r="C130" s="4" t="s">
        <v>43</v>
      </c>
      <c r="D130" s="38">
        <v>0</v>
      </c>
      <c r="E130" s="38">
        <v>0</v>
      </c>
      <c r="F130" s="38">
        <v>68</v>
      </c>
      <c r="G130" s="38">
        <v>66</v>
      </c>
      <c r="H130" s="63">
        <v>0</v>
      </c>
      <c r="I130" s="63">
        <v>0</v>
      </c>
      <c r="J130" s="38">
        <v>0</v>
      </c>
      <c r="K130" s="38">
        <v>0</v>
      </c>
      <c r="L130" s="38">
        <v>0</v>
      </c>
      <c r="M130" s="38">
        <v>0</v>
      </c>
    </row>
    <row r="131" spans="1:13" ht="10.5" customHeight="1">
      <c r="A131" s="609"/>
      <c r="B131" s="609"/>
      <c r="C131" s="4" t="s">
        <v>44</v>
      </c>
      <c r="D131" s="38">
        <v>0</v>
      </c>
      <c r="E131" s="38">
        <v>0</v>
      </c>
      <c r="F131" s="38">
        <v>0</v>
      </c>
      <c r="G131" s="38">
        <v>0</v>
      </c>
      <c r="H131" s="63">
        <v>0</v>
      </c>
      <c r="I131" s="63">
        <v>0</v>
      </c>
      <c r="J131" s="38">
        <v>0</v>
      </c>
      <c r="K131" s="38">
        <v>0</v>
      </c>
      <c r="L131" s="38">
        <v>0</v>
      </c>
      <c r="M131" s="38">
        <v>0</v>
      </c>
    </row>
    <row r="132" spans="1:13" ht="10.5" customHeight="1">
      <c r="A132" s="609"/>
      <c r="B132" s="609"/>
      <c r="C132" s="4" t="s">
        <v>45</v>
      </c>
      <c r="D132" s="38">
        <v>0</v>
      </c>
      <c r="E132" s="38">
        <v>0</v>
      </c>
      <c r="F132" s="38">
        <v>30</v>
      </c>
      <c r="G132" s="38">
        <v>25</v>
      </c>
      <c r="H132" s="63">
        <v>0</v>
      </c>
      <c r="I132" s="63">
        <v>0</v>
      </c>
      <c r="J132" s="38">
        <v>0</v>
      </c>
      <c r="K132" s="38">
        <v>0</v>
      </c>
      <c r="L132" s="38">
        <v>0</v>
      </c>
      <c r="M132" s="38">
        <v>0</v>
      </c>
    </row>
    <row r="133" spans="1:13" ht="9.75" customHeight="1">
      <c r="A133" s="609"/>
      <c r="B133" s="609"/>
      <c r="C133" s="6" t="s">
        <v>46</v>
      </c>
      <c r="D133" s="112">
        <v>0</v>
      </c>
      <c r="E133" s="112">
        <v>0</v>
      </c>
      <c r="F133" s="112">
        <v>98</v>
      </c>
      <c r="G133" s="112">
        <f>SUM(G130:G132)</f>
        <v>91</v>
      </c>
      <c r="H133" s="66">
        <v>0</v>
      </c>
      <c r="I133" s="66">
        <v>0</v>
      </c>
      <c r="J133" s="112">
        <v>0</v>
      </c>
      <c r="K133" s="112">
        <v>0</v>
      </c>
      <c r="L133" s="112">
        <f>SUM(L130:L132)</f>
        <v>0</v>
      </c>
      <c r="M133" s="112">
        <f>SUM(M130:M132)</f>
        <v>0</v>
      </c>
    </row>
    <row r="134" spans="1:13" ht="9.75" customHeight="1">
      <c r="A134" s="609"/>
      <c r="B134" s="609"/>
      <c r="C134" s="4" t="s">
        <v>47</v>
      </c>
      <c r="D134" s="38">
        <v>0</v>
      </c>
      <c r="E134" s="38">
        <v>0</v>
      </c>
      <c r="F134" s="48">
        <v>210</v>
      </c>
      <c r="G134" s="202">
        <v>176</v>
      </c>
      <c r="H134" s="63">
        <v>0</v>
      </c>
      <c r="I134" s="63">
        <v>0</v>
      </c>
      <c r="J134" s="38">
        <v>0</v>
      </c>
      <c r="K134" s="38">
        <v>0</v>
      </c>
      <c r="L134" s="38">
        <v>0</v>
      </c>
      <c r="M134" s="38">
        <v>0</v>
      </c>
    </row>
    <row r="135" spans="1:13" ht="9.75" customHeight="1">
      <c r="A135" s="609"/>
      <c r="B135" s="609"/>
      <c r="C135" s="4" t="s">
        <v>48</v>
      </c>
      <c r="D135" s="38">
        <v>0</v>
      </c>
      <c r="E135" s="38">
        <v>0</v>
      </c>
      <c r="F135" s="48"/>
      <c r="G135" s="48"/>
      <c r="H135" s="63">
        <v>0</v>
      </c>
      <c r="I135" s="63">
        <v>0</v>
      </c>
      <c r="J135" s="38">
        <v>0</v>
      </c>
      <c r="K135" s="38">
        <v>0</v>
      </c>
      <c r="L135" s="38">
        <v>0</v>
      </c>
      <c r="M135" s="38">
        <v>0</v>
      </c>
    </row>
    <row r="136" spans="1:13" ht="10.5" customHeight="1">
      <c r="A136" s="609"/>
      <c r="B136" s="609"/>
      <c r="C136" s="4" t="s">
        <v>50</v>
      </c>
      <c r="D136" s="38">
        <v>0</v>
      </c>
      <c r="E136" s="38">
        <v>0</v>
      </c>
      <c r="F136" s="48"/>
      <c r="G136" s="48"/>
      <c r="H136" s="63">
        <v>0</v>
      </c>
      <c r="I136" s="63">
        <v>0</v>
      </c>
      <c r="J136" s="38">
        <v>0</v>
      </c>
      <c r="K136" s="38">
        <v>0</v>
      </c>
      <c r="L136" s="38">
        <v>0</v>
      </c>
      <c r="M136" s="38">
        <v>0</v>
      </c>
    </row>
    <row r="137" spans="1:13" ht="9.75" customHeight="1">
      <c r="A137" s="609"/>
      <c r="B137" s="609"/>
      <c r="C137" s="4" t="s">
        <v>49</v>
      </c>
      <c r="D137" s="38">
        <v>0</v>
      </c>
      <c r="E137" s="38">
        <v>0</v>
      </c>
      <c r="F137" s="48"/>
      <c r="G137" s="48"/>
      <c r="H137" s="63">
        <v>0</v>
      </c>
      <c r="I137" s="63">
        <v>0</v>
      </c>
      <c r="J137" s="38">
        <v>0</v>
      </c>
      <c r="K137" s="38">
        <v>0</v>
      </c>
      <c r="L137" s="38">
        <v>0</v>
      </c>
      <c r="M137" s="38">
        <v>0</v>
      </c>
    </row>
    <row r="138" spans="1:13" ht="10.5" customHeight="1">
      <c r="A138" s="609"/>
      <c r="B138" s="609"/>
      <c r="C138" s="6" t="s">
        <v>51</v>
      </c>
      <c r="D138" s="112">
        <v>0</v>
      </c>
      <c r="E138" s="112">
        <v>0</v>
      </c>
      <c r="F138" s="112">
        <v>0</v>
      </c>
      <c r="G138" s="112">
        <v>0</v>
      </c>
      <c r="H138" s="66">
        <v>0</v>
      </c>
      <c r="I138" s="66">
        <v>0</v>
      </c>
      <c r="J138" s="112">
        <v>0</v>
      </c>
      <c r="K138" s="112">
        <v>0</v>
      </c>
      <c r="L138" s="112">
        <v>0</v>
      </c>
      <c r="M138" s="112">
        <f>SUM(M134:M137)</f>
        <v>0</v>
      </c>
    </row>
    <row r="139" spans="1:13" s="373" customFormat="1" ht="9.75" customHeight="1">
      <c r="A139" s="610"/>
      <c r="B139" s="610"/>
      <c r="C139" s="350" t="s">
        <v>284</v>
      </c>
      <c r="D139" s="351">
        <f>D133+D138</f>
        <v>0</v>
      </c>
      <c r="E139" s="351">
        <f>E133+E138</f>
        <v>0</v>
      </c>
      <c r="F139" s="351">
        <f>F133+F138</f>
        <v>98</v>
      </c>
      <c r="G139" s="351">
        <f>G133+G138</f>
        <v>91</v>
      </c>
      <c r="H139" s="351">
        <f aca="true" t="shared" si="39" ref="H139:M139">H133+H138</f>
        <v>0</v>
      </c>
      <c r="I139" s="351">
        <f t="shared" si="39"/>
        <v>0</v>
      </c>
      <c r="J139" s="351">
        <f t="shared" si="39"/>
        <v>0</v>
      </c>
      <c r="K139" s="351">
        <f t="shared" si="39"/>
        <v>0</v>
      </c>
      <c r="L139" s="351">
        <f t="shared" si="39"/>
        <v>0</v>
      </c>
      <c r="M139" s="351">
        <f t="shared" si="39"/>
        <v>0</v>
      </c>
    </row>
    <row r="140" spans="1:13" s="373" customFormat="1" ht="10.5" customHeight="1">
      <c r="A140" s="583" t="s">
        <v>56</v>
      </c>
      <c r="B140" s="584"/>
      <c r="C140" s="585"/>
      <c r="D140" s="344">
        <f aca="true" t="shared" si="40" ref="D140:K140">D129+D139</f>
        <v>896</v>
      </c>
      <c r="E140" s="344">
        <f t="shared" si="40"/>
        <v>771</v>
      </c>
      <c r="F140" s="344">
        <f t="shared" si="40"/>
        <v>398</v>
      </c>
      <c r="G140" s="344">
        <f t="shared" si="40"/>
        <v>358</v>
      </c>
      <c r="H140" s="344">
        <f t="shared" si="40"/>
        <v>0</v>
      </c>
      <c r="I140" s="344">
        <f t="shared" si="40"/>
        <v>0</v>
      </c>
      <c r="J140" s="344">
        <f t="shared" si="40"/>
        <v>0</v>
      </c>
      <c r="K140" s="344">
        <f t="shared" si="40"/>
        <v>0</v>
      </c>
      <c r="L140" s="344">
        <f aca="true" t="shared" si="41" ref="L140:L150">D140+F140+H140+J140</f>
        <v>1294</v>
      </c>
      <c r="M140" s="344">
        <f aca="true" t="shared" si="42" ref="M140:M149">E140+G140+I140+K140</f>
        <v>1129</v>
      </c>
    </row>
    <row r="141" spans="1:13" ht="10.5" customHeight="1">
      <c r="A141" s="618" t="s">
        <v>386</v>
      </c>
      <c r="B141" s="704"/>
      <c r="C141" s="4" t="s">
        <v>43</v>
      </c>
      <c r="D141" s="38">
        <f aca="true" t="shared" si="43" ref="D141:K141">D110+D120+D130</f>
        <v>453</v>
      </c>
      <c r="E141" s="38">
        <f t="shared" si="43"/>
        <v>383</v>
      </c>
      <c r="F141" s="48">
        <f t="shared" si="43"/>
        <v>198</v>
      </c>
      <c r="G141" s="48">
        <f t="shared" si="43"/>
        <v>191</v>
      </c>
      <c r="H141" s="38">
        <f t="shared" si="43"/>
        <v>0</v>
      </c>
      <c r="I141" s="38">
        <f t="shared" si="43"/>
        <v>0</v>
      </c>
      <c r="J141" s="38">
        <f t="shared" si="43"/>
        <v>0</v>
      </c>
      <c r="K141" s="38">
        <f t="shared" si="43"/>
        <v>0</v>
      </c>
      <c r="L141" s="38">
        <f t="shared" si="41"/>
        <v>651</v>
      </c>
      <c r="M141" s="38">
        <f t="shared" si="42"/>
        <v>574</v>
      </c>
    </row>
    <row r="142" spans="1:13" ht="10.5" customHeight="1">
      <c r="A142" s="619"/>
      <c r="B142" s="705"/>
      <c r="C142" s="4" t="s">
        <v>44</v>
      </c>
      <c r="D142" s="38">
        <f aca="true" t="shared" si="44" ref="D142:K142">D111+D121+D131</f>
        <v>102</v>
      </c>
      <c r="E142" s="38">
        <f t="shared" si="44"/>
        <v>87</v>
      </c>
      <c r="F142" s="48">
        <f t="shared" si="44"/>
        <v>0</v>
      </c>
      <c r="G142" s="48">
        <f t="shared" si="44"/>
        <v>0</v>
      </c>
      <c r="H142" s="38">
        <f t="shared" si="44"/>
        <v>0</v>
      </c>
      <c r="I142" s="38">
        <f t="shared" si="44"/>
        <v>0</v>
      </c>
      <c r="J142" s="38">
        <f t="shared" si="44"/>
        <v>0</v>
      </c>
      <c r="K142" s="38">
        <f t="shared" si="44"/>
        <v>0</v>
      </c>
      <c r="L142" s="38">
        <f t="shared" si="41"/>
        <v>102</v>
      </c>
      <c r="M142" s="38">
        <f t="shared" si="42"/>
        <v>87</v>
      </c>
    </row>
    <row r="143" spans="1:13" ht="10.5" customHeight="1">
      <c r="A143" s="619"/>
      <c r="B143" s="705"/>
      <c r="C143" s="4" t="s">
        <v>45</v>
      </c>
      <c r="D143" s="38">
        <f aca="true" t="shared" si="45" ref="D143:K143">D112+D122+D132</f>
        <v>45</v>
      </c>
      <c r="E143" s="38">
        <f t="shared" si="45"/>
        <v>38</v>
      </c>
      <c r="F143" s="48">
        <f t="shared" si="45"/>
        <v>30</v>
      </c>
      <c r="G143" s="48">
        <f t="shared" si="45"/>
        <v>25</v>
      </c>
      <c r="H143" s="38">
        <f t="shared" si="45"/>
        <v>0</v>
      </c>
      <c r="I143" s="38">
        <f t="shared" si="45"/>
        <v>0</v>
      </c>
      <c r="J143" s="38">
        <f t="shared" si="45"/>
        <v>0</v>
      </c>
      <c r="K143" s="38">
        <f t="shared" si="45"/>
        <v>0</v>
      </c>
      <c r="L143" s="38">
        <f t="shared" si="41"/>
        <v>75</v>
      </c>
      <c r="M143" s="38">
        <f t="shared" si="42"/>
        <v>63</v>
      </c>
    </row>
    <row r="144" spans="1:13" s="373" customFormat="1" ht="10.5" customHeight="1">
      <c r="A144" s="619"/>
      <c r="B144" s="705"/>
      <c r="C144" s="350" t="s">
        <v>46</v>
      </c>
      <c r="D144" s="351">
        <f aca="true" t="shared" si="46" ref="D144:K144">SUM(D141:D143)</f>
        <v>600</v>
      </c>
      <c r="E144" s="351">
        <f t="shared" si="46"/>
        <v>508</v>
      </c>
      <c r="F144" s="351">
        <f t="shared" si="46"/>
        <v>228</v>
      </c>
      <c r="G144" s="351">
        <f t="shared" si="46"/>
        <v>216</v>
      </c>
      <c r="H144" s="351">
        <f t="shared" si="46"/>
        <v>0</v>
      </c>
      <c r="I144" s="351">
        <f t="shared" si="46"/>
        <v>0</v>
      </c>
      <c r="J144" s="351">
        <f t="shared" si="46"/>
        <v>0</v>
      </c>
      <c r="K144" s="351">
        <f t="shared" si="46"/>
        <v>0</v>
      </c>
      <c r="L144" s="351">
        <f t="shared" si="41"/>
        <v>828</v>
      </c>
      <c r="M144" s="351">
        <f t="shared" si="42"/>
        <v>724</v>
      </c>
    </row>
    <row r="145" spans="1:13" ht="10.5" customHeight="1">
      <c r="A145" s="619"/>
      <c r="B145" s="705"/>
      <c r="C145" s="4" t="s">
        <v>47</v>
      </c>
      <c r="D145" s="38">
        <f aca="true" t="shared" si="47" ref="D145:K145">D114+D124+D134</f>
        <v>204</v>
      </c>
      <c r="E145" s="38">
        <f t="shared" si="47"/>
        <v>181</v>
      </c>
      <c r="F145" s="48">
        <f t="shared" si="47"/>
        <v>210</v>
      </c>
      <c r="G145" s="48">
        <f t="shared" si="47"/>
        <v>176</v>
      </c>
      <c r="H145" s="38">
        <f t="shared" si="47"/>
        <v>0</v>
      </c>
      <c r="I145" s="38">
        <f t="shared" si="47"/>
        <v>0</v>
      </c>
      <c r="J145" s="38">
        <f t="shared" si="47"/>
        <v>0</v>
      </c>
      <c r="K145" s="38">
        <f t="shared" si="47"/>
        <v>0</v>
      </c>
      <c r="L145" s="38">
        <f t="shared" si="41"/>
        <v>414</v>
      </c>
      <c r="M145" s="38">
        <f t="shared" si="42"/>
        <v>357</v>
      </c>
    </row>
    <row r="146" spans="1:13" ht="10.5" customHeight="1">
      <c r="A146" s="619"/>
      <c r="B146" s="705"/>
      <c r="C146" s="4" t="s">
        <v>48</v>
      </c>
      <c r="D146" s="38">
        <f aca="true" t="shared" si="48" ref="D146:K146">D115+D125+D135</f>
        <v>43</v>
      </c>
      <c r="E146" s="38">
        <f t="shared" si="48"/>
        <v>38</v>
      </c>
      <c r="F146" s="48">
        <f t="shared" si="48"/>
        <v>170</v>
      </c>
      <c r="G146" s="48">
        <f t="shared" si="48"/>
        <v>142</v>
      </c>
      <c r="H146" s="38">
        <f t="shared" si="48"/>
        <v>0</v>
      </c>
      <c r="I146" s="38">
        <f t="shared" si="48"/>
        <v>0</v>
      </c>
      <c r="J146" s="38">
        <f t="shared" si="48"/>
        <v>0</v>
      </c>
      <c r="K146" s="38">
        <f t="shared" si="48"/>
        <v>0</v>
      </c>
      <c r="L146" s="38">
        <f t="shared" si="41"/>
        <v>213</v>
      </c>
      <c r="M146" s="38">
        <f t="shared" si="42"/>
        <v>180</v>
      </c>
    </row>
    <row r="147" spans="1:13" ht="10.5" customHeight="1">
      <c r="A147" s="619"/>
      <c r="B147" s="705"/>
      <c r="C147" s="4" t="s">
        <v>50</v>
      </c>
      <c r="D147" s="38">
        <f aca="true" t="shared" si="49" ref="D147:K147">D116+D126+D136</f>
        <v>20</v>
      </c>
      <c r="E147" s="38">
        <f t="shared" si="49"/>
        <v>18</v>
      </c>
      <c r="F147" s="48">
        <f t="shared" si="49"/>
        <v>0</v>
      </c>
      <c r="G147" s="48">
        <f t="shared" si="49"/>
        <v>0</v>
      </c>
      <c r="H147" s="38">
        <f t="shared" si="49"/>
        <v>0</v>
      </c>
      <c r="I147" s="38">
        <f t="shared" si="49"/>
        <v>0</v>
      </c>
      <c r="J147" s="38">
        <f t="shared" si="49"/>
        <v>0</v>
      </c>
      <c r="K147" s="38">
        <f t="shared" si="49"/>
        <v>0</v>
      </c>
      <c r="L147" s="38">
        <f t="shared" si="41"/>
        <v>20</v>
      </c>
      <c r="M147" s="38">
        <f t="shared" si="42"/>
        <v>18</v>
      </c>
    </row>
    <row r="148" spans="1:13" ht="9.75" customHeight="1">
      <c r="A148" s="619"/>
      <c r="B148" s="705"/>
      <c r="C148" s="4" t="s">
        <v>49</v>
      </c>
      <c r="D148" s="38">
        <f aca="true" t="shared" si="50" ref="D148:K148">D117+D127+D137</f>
        <v>29</v>
      </c>
      <c r="E148" s="38">
        <f t="shared" si="50"/>
        <v>26</v>
      </c>
      <c r="F148" s="48">
        <f t="shared" si="50"/>
        <v>0</v>
      </c>
      <c r="G148" s="48">
        <f t="shared" si="50"/>
        <v>0</v>
      </c>
      <c r="H148" s="38">
        <f t="shared" si="50"/>
        <v>0</v>
      </c>
      <c r="I148" s="38">
        <f t="shared" si="50"/>
        <v>0</v>
      </c>
      <c r="J148" s="38">
        <f t="shared" si="50"/>
        <v>0</v>
      </c>
      <c r="K148" s="38">
        <f t="shared" si="50"/>
        <v>0</v>
      </c>
      <c r="L148" s="38">
        <f t="shared" si="41"/>
        <v>29</v>
      </c>
      <c r="M148" s="38">
        <f t="shared" si="42"/>
        <v>26</v>
      </c>
    </row>
    <row r="149" spans="1:13" s="373" customFormat="1" ht="10.5" customHeight="1">
      <c r="A149" s="619"/>
      <c r="B149" s="705"/>
      <c r="C149" s="350" t="s">
        <v>51</v>
      </c>
      <c r="D149" s="351">
        <f aca="true" t="shared" si="51" ref="D149:K149">SUM(D145:D148)</f>
        <v>296</v>
      </c>
      <c r="E149" s="351">
        <f t="shared" si="51"/>
        <v>263</v>
      </c>
      <c r="F149" s="351">
        <f t="shared" si="51"/>
        <v>380</v>
      </c>
      <c r="G149" s="351">
        <f t="shared" si="51"/>
        <v>318</v>
      </c>
      <c r="H149" s="351">
        <f t="shared" si="51"/>
        <v>0</v>
      </c>
      <c r="I149" s="351">
        <f t="shared" si="51"/>
        <v>0</v>
      </c>
      <c r="J149" s="351">
        <f t="shared" si="51"/>
        <v>0</v>
      </c>
      <c r="K149" s="351">
        <f t="shared" si="51"/>
        <v>0</v>
      </c>
      <c r="L149" s="351">
        <f t="shared" si="41"/>
        <v>676</v>
      </c>
      <c r="M149" s="351">
        <f t="shared" si="42"/>
        <v>581</v>
      </c>
    </row>
    <row r="150" spans="1:13" s="373" customFormat="1" ht="11.25" customHeight="1">
      <c r="A150" s="620"/>
      <c r="B150" s="706"/>
      <c r="C150" s="352" t="s">
        <v>9</v>
      </c>
      <c r="D150" s="344">
        <f aca="true" t="shared" si="52" ref="D150:K150">D144+D149</f>
        <v>896</v>
      </c>
      <c r="E150" s="344">
        <f t="shared" si="52"/>
        <v>771</v>
      </c>
      <c r="F150" s="344">
        <f t="shared" si="52"/>
        <v>608</v>
      </c>
      <c r="G150" s="344">
        <f t="shared" si="52"/>
        <v>534</v>
      </c>
      <c r="H150" s="344">
        <f t="shared" si="52"/>
        <v>0</v>
      </c>
      <c r="I150" s="344">
        <f t="shared" si="52"/>
        <v>0</v>
      </c>
      <c r="J150" s="344">
        <f t="shared" si="52"/>
        <v>0</v>
      </c>
      <c r="K150" s="344">
        <f t="shared" si="52"/>
        <v>0</v>
      </c>
      <c r="L150" s="344">
        <f t="shared" si="41"/>
        <v>1504</v>
      </c>
      <c r="M150" s="344">
        <f>E150+G150+I150+K150</f>
        <v>1305</v>
      </c>
    </row>
  </sheetData>
  <sheetProtection/>
  <mergeCells count="51">
    <mergeCell ref="A39:B48"/>
    <mergeCell ref="A8:B17"/>
    <mergeCell ref="A5:B7"/>
    <mergeCell ref="A38:C38"/>
    <mergeCell ref="A18:A37"/>
    <mergeCell ref="B18:B27"/>
    <mergeCell ref="B28:B37"/>
    <mergeCell ref="F6:G6"/>
    <mergeCell ref="H6:I6"/>
    <mergeCell ref="J6:K6"/>
    <mergeCell ref="A1:C1"/>
    <mergeCell ref="A2:C2"/>
    <mergeCell ref="C5:C7"/>
    <mergeCell ref="D6:E6"/>
    <mergeCell ref="A3:M3"/>
    <mergeCell ref="L6:M6"/>
    <mergeCell ref="D5:M5"/>
    <mergeCell ref="A50:C50"/>
    <mergeCell ref="A51:C51"/>
    <mergeCell ref="A52:M52"/>
    <mergeCell ref="A54:B56"/>
    <mergeCell ref="C54:C56"/>
    <mergeCell ref="D54:M54"/>
    <mergeCell ref="D55:E55"/>
    <mergeCell ref="F55:G55"/>
    <mergeCell ref="H55:I55"/>
    <mergeCell ref="J55:K55"/>
    <mergeCell ref="L55:M55"/>
    <mergeCell ref="A57:B66"/>
    <mergeCell ref="A67:A86"/>
    <mergeCell ref="B67:B76"/>
    <mergeCell ref="B77:B86"/>
    <mergeCell ref="A87:C87"/>
    <mergeCell ref="A88:B97"/>
    <mergeCell ref="A103:C103"/>
    <mergeCell ref="A104:C104"/>
    <mergeCell ref="A105:M105"/>
    <mergeCell ref="A107:B109"/>
    <mergeCell ref="C107:C109"/>
    <mergeCell ref="D107:M107"/>
    <mergeCell ref="D108:E108"/>
    <mergeCell ref="F108:G108"/>
    <mergeCell ref="H108:I108"/>
    <mergeCell ref="A140:C140"/>
    <mergeCell ref="A141:B150"/>
    <mergeCell ref="J108:K108"/>
    <mergeCell ref="L108:M108"/>
    <mergeCell ref="A110:B119"/>
    <mergeCell ref="A120:A139"/>
    <mergeCell ref="B120:B129"/>
    <mergeCell ref="B130:B139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zoomScalePageLayoutView="0" workbookViewId="0" topLeftCell="A7">
      <selection activeCell="M119" sqref="M119"/>
    </sheetView>
  </sheetViews>
  <sheetFormatPr defaultColWidth="9.140625" defaultRowHeight="12.75"/>
  <cols>
    <col min="1" max="2" width="6.7109375" style="0" customWidth="1"/>
    <col min="3" max="3" width="20.7109375" style="0" customWidth="1"/>
    <col min="4" max="11" width="11.7109375" style="0" customWidth="1"/>
  </cols>
  <sheetData>
    <row r="1" spans="1:3" s="191" customFormat="1" ht="9.75" customHeight="1">
      <c r="A1" s="744" t="s">
        <v>22</v>
      </c>
      <c r="B1" s="744"/>
      <c r="C1" s="744"/>
    </row>
    <row r="2" spans="1:3" s="191" customFormat="1" ht="9.75" customHeight="1">
      <c r="A2" s="744" t="s">
        <v>60</v>
      </c>
      <c r="B2" s="744"/>
      <c r="C2" s="744"/>
    </row>
    <row r="3" spans="1:11" s="191" customFormat="1" ht="9.75" customHeight="1">
      <c r="A3" s="745" t="s">
        <v>524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</row>
    <row r="4" s="191" customFormat="1" ht="9.75" customHeight="1">
      <c r="K4" s="193" t="s">
        <v>59</v>
      </c>
    </row>
    <row r="5" spans="1:11" s="191" customFormat="1" ht="9.75" customHeight="1">
      <c r="A5" s="747" t="s">
        <v>37</v>
      </c>
      <c r="B5" s="748"/>
      <c r="C5" s="753" t="s">
        <v>38</v>
      </c>
      <c r="D5" s="754" t="s">
        <v>39</v>
      </c>
      <c r="E5" s="754"/>
      <c r="F5" s="754"/>
      <c r="G5" s="754"/>
      <c r="H5" s="754"/>
      <c r="I5" s="754"/>
      <c r="J5" s="754"/>
      <c r="K5" s="754"/>
    </row>
    <row r="6" spans="1:11" s="191" customFormat="1" ht="9.75" customHeight="1">
      <c r="A6" s="749"/>
      <c r="B6" s="750"/>
      <c r="C6" s="753"/>
      <c r="D6" s="755" t="s">
        <v>61</v>
      </c>
      <c r="E6" s="755"/>
      <c r="F6" s="755" t="s">
        <v>62</v>
      </c>
      <c r="G6" s="755"/>
      <c r="H6" s="755" t="s">
        <v>63</v>
      </c>
      <c r="I6" s="755"/>
      <c r="J6" s="755" t="s">
        <v>64</v>
      </c>
      <c r="K6" s="755"/>
    </row>
    <row r="7" spans="1:11" s="191" customFormat="1" ht="9.75" customHeight="1">
      <c r="A7" s="751"/>
      <c r="B7" s="752"/>
      <c r="C7" s="753"/>
      <c r="D7" s="368" t="s">
        <v>40</v>
      </c>
      <c r="E7" s="368" t="s">
        <v>41</v>
      </c>
      <c r="F7" s="368" t="s">
        <v>40</v>
      </c>
      <c r="G7" s="368" t="s">
        <v>41</v>
      </c>
      <c r="H7" s="368" t="s">
        <v>40</v>
      </c>
      <c r="I7" s="368" t="s">
        <v>41</v>
      </c>
      <c r="J7" s="368" t="s">
        <v>40</v>
      </c>
      <c r="K7" s="368" t="s">
        <v>41</v>
      </c>
    </row>
    <row r="8" spans="1:11" s="191" customFormat="1" ht="9.75" customHeight="1">
      <c r="A8" s="738" t="s">
        <v>52</v>
      </c>
      <c r="B8" s="739"/>
      <c r="C8" s="194" t="s">
        <v>43</v>
      </c>
      <c r="D8" s="38">
        <v>12893</v>
      </c>
      <c r="E8" s="38">
        <v>10903</v>
      </c>
      <c r="F8" s="38">
        <v>6049</v>
      </c>
      <c r="G8" s="38">
        <f>F8*84.57/100</f>
        <v>5115.639299999999</v>
      </c>
      <c r="H8" s="38">
        <v>6764</v>
      </c>
      <c r="I8" s="38">
        <f>H8*84.57/100</f>
        <v>5720.3148</v>
      </c>
      <c r="J8" s="48">
        <f aca="true" t="shared" si="0" ref="J8:K10">D8+F8+H8</f>
        <v>25706</v>
      </c>
      <c r="K8" s="48">
        <f t="shared" si="0"/>
        <v>21738.9541</v>
      </c>
    </row>
    <row r="9" spans="1:11" s="191" customFormat="1" ht="9.75" customHeight="1">
      <c r="A9" s="740"/>
      <c r="B9" s="741"/>
      <c r="C9" s="194" t="s">
        <v>44</v>
      </c>
      <c r="D9" s="38">
        <v>2886</v>
      </c>
      <c r="E9" s="38">
        <f>D9*84.57/100</f>
        <v>2440.6902</v>
      </c>
      <c r="F9" s="38">
        <v>105</v>
      </c>
      <c r="G9" s="38">
        <f>F9*84.57/100</f>
        <v>88.79849999999999</v>
      </c>
      <c r="H9" s="38">
        <v>4</v>
      </c>
      <c r="I9" s="38">
        <f>H9*84.57/100</f>
        <v>3.3827999999999996</v>
      </c>
      <c r="J9" s="48">
        <f t="shared" si="0"/>
        <v>2995</v>
      </c>
      <c r="K9" s="48">
        <f t="shared" si="0"/>
        <v>2532.8714999999997</v>
      </c>
    </row>
    <row r="10" spans="1:11" s="191" customFormat="1" ht="9.75" customHeight="1">
      <c r="A10" s="740"/>
      <c r="B10" s="741"/>
      <c r="C10" s="194" t="s">
        <v>45</v>
      </c>
      <c r="D10" s="38">
        <v>2753</v>
      </c>
      <c r="E10" s="38">
        <f>D10*84.57/100</f>
        <v>2328.2120999999997</v>
      </c>
      <c r="F10" s="38">
        <v>28</v>
      </c>
      <c r="G10" s="38">
        <f>F10*84.57/100</f>
        <v>23.6796</v>
      </c>
      <c r="H10" s="38">
        <v>70</v>
      </c>
      <c r="I10" s="38">
        <f>H10*84.57/100</f>
        <v>59.199</v>
      </c>
      <c r="J10" s="48">
        <f t="shared" si="0"/>
        <v>2851</v>
      </c>
      <c r="K10" s="48">
        <f t="shared" si="0"/>
        <v>2411.0906999999997</v>
      </c>
    </row>
    <row r="11" spans="1:11" s="191" customFormat="1" ht="9.75" customHeight="1">
      <c r="A11" s="740"/>
      <c r="B11" s="741"/>
      <c r="C11" s="195" t="s">
        <v>46</v>
      </c>
      <c r="D11" s="112">
        <f aca="true" t="shared" si="1" ref="D11:I11">D8+D9+D10</f>
        <v>18532</v>
      </c>
      <c r="E11" s="112">
        <f t="shared" si="1"/>
        <v>15671.902300000002</v>
      </c>
      <c r="F11" s="112">
        <f t="shared" si="1"/>
        <v>6182</v>
      </c>
      <c r="G11" s="112">
        <f t="shared" si="1"/>
        <v>5228.117399999999</v>
      </c>
      <c r="H11" s="112">
        <f t="shared" si="1"/>
        <v>6838</v>
      </c>
      <c r="I11" s="112">
        <f t="shared" si="1"/>
        <v>5782.8966</v>
      </c>
      <c r="J11" s="112">
        <f>SUM(J8:J10)</f>
        <v>31552</v>
      </c>
      <c r="K11" s="112">
        <f>SUM(K8:K10)</f>
        <v>26682.9163</v>
      </c>
    </row>
    <row r="12" spans="1:11" s="191" customFormat="1" ht="9.75" customHeight="1">
      <c r="A12" s="740"/>
      <c r="B12" s="741"/>
      <c r="C12" s="194" t="s">
        <v>47</v>
      </c>
      <c r="D12" s="38">
        <v>8060</v>
      </c>
      <c r="E12" s="38">
        <v>7168</v>
      </c>
      <c r="F12" s="38">
        <v>22157</v>
      </c>
      <c r="G12" s="38">
        <f>F12*88.93/100</f>
        <v>19704.220100000002</v>
      </c>
      <c r="H12" s="38">
        <v>6413</v>
      </c>
      <c r="I12" s="38">
        <f>H12*88.93/100</f>
        <v>5703.080900000001</v>
      </c>
      <c r="J12" s="48">
        <f aca="true" t="shared" si="2" ref="J12:K16">D12+F12+H12</f>
        <v>36630</v>
      </c>
      <c r="K12" s="48">
        <f t="shared" si="2"/>
        <v>32575.301000000003</v>
      </c>
    </row>
    <row r="13" spans="1:11" s="191" customFormat="1" ht="9.75" customHeight="1">
      <c r="A13" s="740"/>
      <c r="B13" s="741"/>
      <c r="C13" s="194" t="s">
        <v>48</v>
      </c>
      <c r="D13" s="38">
        <v>1768</v>
      </c>
      <c r="E13" s="38">
        <v>1573</v>
      </c>
      <c r="F13" s="38">
        <v>909</v>
      </c>
      <c r="G13" s="38">
        <f>F13*88.93/100</f>
        <v>808.3737000000001</v>
      </c>
      <c r="H13" s="38">
        <v>1355</v>
      </c>
      <c r="I13" s="38">
        <f>H13*88.93/100</f>
        <v>1205.0015</v>
      </c>
      <c r="J13" s="48">
        <f t="shared" si="2"/>
        <v>4032</v>
      </c>
      <c r="K13" s="48">
        <f t="shared" si="2"/>
        <v>3586.3752000000004</v>
      </c>
    </row>
    <row r="14" spans="1:11" s="191" customFormat="1" ht="9.75" customHeight="1">
      <c r="A14" s="740"/>
      <c r="B14" s="741"/>
      <c r="C14" s="194" t="s">
        <v>50</v>
      </c>
      <c r="D14" s="38">
        <v>105</v>
      </c>
      <c r="E14" s="38">
        <v>94</v>
      </c>
      <c r="F14" s="38">
        <v>216</v>
      </c>
      <c r="G14" s="38">
        <f>F14*88.93/100</f>
        <v>192.08880000000002</v>
      </c>
      <c r="H14" s="38">
        <v>95</v>
      </c>
      <c r="I14" s="38">
        <v>85</v>
      </c>
      <c r="J14" s="48">
        <f t="shared" si="2"/>
        <v>416</v>
      </c>
      <c r="K14" s="48">
        <f t="shared" si="2"/>
        <v>371.0888</v>
      </c>
    </row>
    <row r="15" spans="1:11" s="191" customFormat="1" ht="9.75" customHeight="1">
      <c r="A15" s="740"/>
      <c r="B15" s="741"/>
      <c r="C15" s="194" t="s">
        <v>49</v>
      </c>
      <c r="D15" s="38">
        <v>214</v>
      </c>
      <c r="E15" s="38">
        <v>190</v>
      </c>
      <c r="F15" s="38">
        <v>645</v>
      </c>
      <c r="G15" s="38">
        <f>F15*88.93/100</f>
        <v>573.5985000000001</v>
      </c>
      <c r="H15" s="38">
        <v>151</v>
      </c>
      <c r="I15" s="38">
        <v>134</v>
      </c>
      <c r="J15" s="48">
        <f t="shared" si="2"/>
        <v>1010</v>
      </c>
      <c r="K15" s="48">
        <f t="shared" si="2"/>
        <v>897.5985000000001</v>
      </c>
    </row>
    <row r="16" spans="1:11" s="191" customFormat="1" ht="9.75" customHeight="1">
      <c r="A16" s="740"/>
      <c r="B16" s="741"/>
      <c r="C16" s="195" t="s">
        <v>51</v>
      </c>
      <c r="D16" s="112">
        <f aca="true" t="shared" si="3" ref="D16:I16">D12+D13+D14+D15</f>
        <v>10147</v>
      </c>
      <c r="E16" s="112">
        <f t="shared" si="3"/>
        <v>9025</v>
      </c>
      <c r="F16" s="112">
        <f t="shared" si="3"/>
        <v>23927</v>
      </c>
      <c r="G16" s="112">
        <f t="shared" si="3"/>
        <v>21278.281100000004</v>
      </c>
      <c r="H16" s="112">
        <f t="shared" si="3"/>
        <v>8014</v>
      </c>
      <c r="I16" s="112">
        <f t="shared" si="3"/>
        <v>7127.082400000001</v>
      </c>
      <c r="J16" s="112">
        <f t="shared" si="2"/>
        <v>42088</v>
      </c>
      <c r="K16" s="112">
        <f t="shared" si="2"/>
        <v>37430.36350000001</v>
      </c>
    </row>
    <row r="17" spans="1:11" s="191" customFormat="1" ht="9.75" customHeight="1">
      <c r="A17" s="742"/>
      <c r="B17" s="743"/>
      <c r="C17" s="435" t="s">
        <v>284</v>
      </c>
      <c r="D17" s="49">
        <f aca="true" t="shared" si="4" ref="D17:K17">D11+D16</f>
        <v>28679</v>
      </c>
      <c r="E17" s="49">
        <f t="shared" si="4"/>
        <v>24696.9023</v>
      </c>
      <c r="F17" s="49">
        <f t="shared" si="4"/>
        <v>30109</v>
      </c>
      <c r="G17" s="49">
        <f t="shared" si="4"/>
        <v>26506.398500000003</v>
      </c>
      <c r="H17" s="49">
        <f t="shared" si="4"/>
        <v>14852</v>
      </c>
      <c r="I17" s="49">
        <f t="shared" si="4"/>
        <v>12909.979000000001</v>
      </c>
      <c r="J17" s="49">
        <f t="shared" si="4"/>
        <v>73640</v>
      </c>
      <c r="K17" s="49">
        <f t="shared" si="4"/>
        <v>64113.279800000004</v>
      </c>
    </row>
    <row r="18" spans="1:11" s="191" customFormat="1" ht="9.75" customHeight="1">
      <c r="A18" s="756" t="s">
        <v>53</v>
      </c>
      <c r="B18" s="756" t="s">
        <v>54</v>
      </c>
      <c r="C18" s="194" t="s">
        <v>43</v>
      </c>
      <c r="D18" s="38">
        <v>2306</v>
      </c>
      <c r="E18" s="38">
        <f>D18*84.57/100</f>
        <v>1950.1842</v>
      </c>
      <c r="F18" s="38">
        <v>1637</v>
      </c>
      <c r="G18" s="38">
        <f>F18*84.57/100</f>
        <v>1384.4108999999999</v>
      </c>
      <c r="H18" s="38">
        <v>108</v>
      </c>
      <c r="I18" s="38">
        <f>H18*84.57/100</f>
        <v>91.3356</v>
      </c>
      <c r="J18" s="48">
        <f aca="true" t="shared" si="5" ref="J18:K20">D18+F18+H18</f>
        <v>4051</v>
      </c>
      <c r="K18" s="48">
        <f t="shared" si="5"/>
        <v>3425.9306999999994</v>
      </c>
    </row>
    <row r="19" spans="1:11" s="191" customFormat="1" ht="9.75" customHeight="1">
      <c r="A19" s="757"/>
      <c r="B19" s="757"/>
      <c r="C19" s="194" t="s">
        <v>44</v>
      </c>
      <c r="D19" s="38">
        <v>284</v>
      </c>
      <c r="E19" s="38">
        <f>D19*84.57/100</f>
        <v>240.17879999999997</v>
      </c>
      <c r="F19" s="38">
        <v>235</v>
      </c>
      <c r="G19" s="38">
        <f>F19*84.57/100</f>
        <v>198.73949999999996</v>
      </c>
      <c r="H19" s="38">
        <v>20</v>
      </c>
      <c r="I19" s="38">
        <f>H19*84.57/100</f>
        <v>16.913999999999998</v>
      </c>
      <c r="J19" s="48">
        <f t="shared" si="5"/>
        <v>539</v>
      </c>
      <c r="K19" s="48">
        <f t="shared" si="5"/>
        <v>455.8322999999999</v>
      </c>
    </row>
    <row r="20" spans="1:11" s="191" customFormat="1" ht="9.75" customHeight="1">
      <c r="A20" s="757"/>
      <c r="B20" s="757"/>
      <c r="C20" s="194" t="s">
        <v>45</v>
      </c>
      <c r="D20" s="38">
        <v>1662</v>
      </c>
      <c r="E20" s="38">
        <f>D20*84.57/100</f>
        <v>1405.5534</v>
      </c>
      <c r="F20" s="38">
        <v>265</v>
      </c>
      <c r="G20" s="38">
        <f>F20*84.57/100</f>
        <v>224.1105</v>
      </c>
      <c r="H20" s="38">
        <v>71</v>
      </c>
      <c r="I20" s="38">
        <f>H20*84.57/100</f>
        <v>60.04469999999999</v>
      </c>
      <c r="J20" s="48">
        <f t="shared" si="5"/>
        <v>1998</v>
      </c>
      <c r="K20" s="48">
        <f t="shared" si="5"/>
        <v>1689.7086</v>
      </c>
    </row>
    <row r="21" spans="1:11" s="191" customFormat="1" ht="9.75" customHeight="1">
      <c r="A21" s="757"/>
      <c r="B21" s="757"/>
      <c r="C21" s="195" t="s">
        <v>46</v>
      </c>
      <c r="D21" s="112">
        <f aca="true" t="shared" si="6" ref="D21:I21">D18+D19+D20</f>
        <v>4252</v>
      </c>
      <c r="E21" s="112">
        <f t="shared" si="6"/>
        <v>3595.9164</v>
      </c>
      <c r="F21" s="112">
        <f t="shared" si="6"/>
        <v>2137</v>
      </c>
      <c r="G21" s="112">
        <f t="shared" si="6"/>
        <v>1807.2608999999998</v>
      </c>
      <c r="H21" s="112">
        <f t="shared" si="6"/>
        <v>199</v>
      </c>
      <c r="I21" s="112">
        <f t="shared" si="6"/>
        <v>168.2943</v>
      </c>
      <c r="J21" s="112">
        <f>SUM(J18:J20)</f>
        <v>6588</v>
      </c>
      <c r="K21" s="112">
        <f>SUM(K18:K20)</f>
        <v>5571.471599999999</v>
      </c>
    </row>
    <row r="22" spans="1:11" s="191" customFormat="1" ht="9.75" customHeight="1">
      <c r="A22" s="757"/>
      <c r="B22" s="757"/>
      <c r="C22" s="194" t="s">
        <v>47</v>
      </c>
      <c r="D22" s="38">
        <v>1392</v>
      </c>
      <c r="E22" s="38">
        <f>D22*88.93/100</f>
        <v>1237.9056</v>
      </c>
      <c r="F22" s="38">
        <v>930</v>
      </c>
      <c r="G22" s="38">
        <f>F22*88.93/100</f>
        <v>827.0490000000001</v>
      </c>
      <c r="H22" s="38">
        <v>1303</v>
      </c>
      <c r="I22" s="38">
        <v>1159</v>
      </c>
      <c r="J22" s="48">
        <f aca="true" t="shared" si="7" ref="J22:K25">D22+F22+H22</f>
        <v>3625</v>
      </c>
      <c r="K22" s="48">
        <f t="shared" si="7"/>
        <v>3223.9546</v>
      </c>
    </row>
    <row r="23" spans="1:11" s="191" customFormat="1" ht="9.75" customHeight="1">
      <c r="A23" s="757"/>
      <c r="B23" s="757"/>
      <c r="C23" s="194" t="s">
        <v>48</v>
      </c>
      <c r="D23" s="38">
        <v>322</v>
      </c>
      <c r="E23" s="38">
        <f>D23*88.93/100</f>
        <v>286.3546</v>
      </c>
      <c r="F23" s="38">
        <v>27</v>
      </c>
      <c r="G23" s="38">
        <f>F23*88.93/100</f>
        <v>24.011100000000003</v>
      </c>
      <c r="H23" s="38">
        <v>923</v>
      </c>
      <c r="I23" s="38">
        <v>821</v>
      </c>
      <c r="J23" s="48">
        <f t="shared" si="7"/>
        <v>1272</v>
      </c>
      <c r="K23" s="48">
        <f t="shared" si="7"/>
        <v>1131.3657</v>
      </c>
    </row>
    <row r="24" spans="1:11" s="191" customFormat="1" ht="9.75" customHeight="1">
      <c r="A24" s="757"/>
      <c r="B24" s="757"/>
      <c r="C24" s="194" t="s">
        <v>50</v>
      </c>
      <c r="D24" s="38">
        <v>38</v>
      </c>
      <c r="E24" s="38">
        <f>D24*88.93/100</f>
        <v>33.7934</v>
      </c>
      <c r="F24" s="38">
        <v>59</v>
      </c>
      <c r="G24" s="38">
        <f>F24*88.93/100</f>
        <v>52.468700000000005</v>
      </c>
      <c r="H24" s="38">
        <v>108</v>
      </c>
      <c r="I24" s="38">
        <v>96</v>
      </c>
      <c r="J24" s="48">
        <f t="shared" si="7"/>
        <v>205</v>
      </c>
      <c r="K24" s="48">
        <f t="shared" si="7"/>
        <v>182.2621</v>
      </c>
    </row>
    <row r="25" spans="1:11" s="191" customFormat="1" ht="9.75" customHeight="1">
      <c r="A25" s="757"/>
      <c r="B25" s="757"/>
      <c r="C25" s="194" t="s">
        <v>49</v>
      </c>
      <c r="D25" s="38">
        <v>311</v>
      </c>
      <c r="E25" s="38">
        <f>D25*88.93/100</f>
        <v>276.57230000000004</v>
      </c>
      <c r="F25" s="38">
        <v>130</v>
      </c>
      <c r="G25" s="38">
        <f>F25*88.93/100</f>
        <v>115.60900000000001</v>
      </c>
      <c r="H25" s="38">
        <v>366</v>
      </c>
      <c r="I25" s="38">
        <v>325</v>
      </c>
      <c r="J25" s="48">
        <f t="shared" si="7"/>
        <v>807</v>
      </c>
      <c r="K25" s="48">
        <f t="shared" si="7"/>
        <v>717.1813000000001</v>
      </c>
    </row>
    <row r="26" spans="1:11" s="191" customFormat="1" ht="9.75" customHeight="1">
      <c r="A26" s="757"/>
      <c r="B26" s="757"/>
      <c r="C26" s="195" t="s">
        <v>51</v>
      </c>
      <c r="D26" s="112">
        <f aca="true" t="shared" si="8" ref="D26:I26">D22+D23+D24+D25</f>
        <v>2063</v>
      </c>
      <c r="E26" s="112">
        <f t="shared" si="8"/>
        <v>1834.6259000000002</v>
      </c>
      <c r="F26" s="112">
        <f t="shared" si="8"/>
        <v>1146</v>
      </c>
      <c r="G26" s="112">
        <f t="shared" si="8"/>
        <v>1019.1378000000002</v>
      </c>
      <c r="H26" s="112">
        <f t="shared" si="8"/>
        <v>2700</v>
      </c>
      <c r="I26" s="112">
        <f t="shared" si="8"/>
        <v>2401</v>
      </c>
      <c r="J26" s="112">
        <f>SUM(J22:J25)</f>
        <v>5909</v>
      </c>
      <c r="K26" s="112">
        <f>SUM(K22:K25)</f>
        <v>5254.7637</v>
      </c>
    </row>
    <row r="27" spans="1:11" s="191" customFormat="1" ht="9.75" customHeight="1">
      <c r="A27" s="757"/>
      <c r="B27" s="758"/>
      <c r="C27" s="435" t="s">
        <v>284</v>
      </c>
      <c r="D27" s="49">
        <f aca="true" t="shared" si="9" ref="D27:K27">D21+D26</f>
        <v>6315</v>
      </c>
      <c r="E27" s="49">
        <f t="shared" si="9"/>
        <v>5430.5423</v>
      </c>
      <c r="F27" s="49">
        <f t="shared" si="9"/>
        <v>3283</v>
      </c>
      <c r="G27" s="49">
        <f t="shared" si="9"/>
        <v>2826.3986999999997</v>
      </c>
      <c r="H27" s="49">
        <f t="shared" si="9"/>
        <v>2899</v>
      </c>
      <c r="I27" s="49">
        <f t="shared" si="9"/>
        <v>2569.2943</v>
      </c>
      <c r="J27" s="49">
        <f t="shared" si="9"/>
        <v>12497</v>
      </c>
      <c r="K27" s="49">
        <f t="shared" si="9"/>
        <v>10826.2353</v>
      </c>
    </row>
    <row r="28" spans="1:11" s="191" customFormat="1" ht="9.75" customHeight="1">
      <c r="A28" s="757"/>
      <c r="B28" s="756" t="s">
        <v>55</v>
      </c>
      <c r="C28" s="194" t="s">
        <v>43</v>
      </c>
      <c r="D28" s="38">
        <v>319</v>
      </c>
      <c r="E28" s="38">
        <f>D28*84.57/100</f>
        <v>269.7783</v>
      </c>
      <c r="F28" s="38">
        <v>45</v>
      </c>
      <c r="G28" s="38">
        <f>F28*84.57/100</f>
        <v>38.0565</v>
      </c>
      <c r="H28" s="38">
        <v>91</v>
      </c>
      <c r="I28" s="38">
        <f>H28*84.57/100</f>
        <v>76.9587</v>
      </c>
      <c r="J28" s="48">
        <f>D28+F28+H28</f>
        <v>455</v>
      </c>
      <c r="K28" s="48">
        <f aca="true" t="shared" si="10" ref="J28:K30">E28+G28+I28</f>
        <v>384.7935</v>
      </c>
    </row>
    <row r="29" spans="1:11" s="191" customFormat="1" ht="9.75" customHeight="1">
      <c r="A29" s="757"/>
      <c r="B29" s="757"/>
      <c r="C29" s="194" t="s">
        <v>44</v>
      </c>
      <c r="D29" s="38">
        <v>151</v>
      </c>
      <c r="E29" s="38">
        <f>D29*84.57/100</f>
        <v>127.7007</v>
      </c>
      <c r="F29" s="38">
        <v>175</v>
      </c>
      <c r="G29" s="38">
        <f>F29*84.57/100</f>
        <v>147.99749999999997</v>
      </c>
      <c r="H29" s="38">
        <v>17</v>
      </c>
      <c r="I29" s="38">
        <f>H29*84.57/100</f>
        <v>14.3769</v>
      </c>
      <c r="J29" s="48">
        <f t="shared" si="10"/>
        <v>343</v>
      </c>
      <c r="K29" s="48">
        <f t="shared" si="10"/>
        <v>290.07509999999996</v>
      </c>
    </row>
    <row r="30" spans="1:11" s="191" customFormat="1" ht="9.75" customHeight="1">
      <c r="A30" s="757"/>
      <c r="B30" s="757"/>
      <c r="C30" s="194" t="s">
        <v>45</v>
      </c>
      <c r="D30" s="38">
        <v>1209</v>
      </c>
      <c r="E30" s="38">
        <f>D30*84.57/100</f>
        <v>1022.4513</v>
      </c>
      <c r="F30" s="38">
        <v>197</v>
      </c>
      <c r="G30" s="38">
        <f>F30*84.57/100</f>
        <v>166.60289999999998</v>
      </c>
      <c r="H30" s="38">
        <v>61</v>
      </c>
      <c r="I30" s="38">
        <f>H30*84.57/100</f>
        <v>51.5877</v>
      </c>
      <c r="J30" s="48">
        <f t="shared" si="10"/>
        <v>1467</v>
      </c>
      <c r="K30" s="48">
        <f t="shared" si="10"/>
        <v>1240.6419</v>
      </c>
    </row>
    <row r="31" spans="1:11" s="191" customFormat="1" ht="9.75" customHeight="1">
      <c r="A31" s="757"/>
      <c r="B31" s="757"/>
      <c r="C31" s="195" t="s">
        <v>46</v>
      </c>
      <c r="D31" s="112">
        <f aca="true" t="shared" si="11" ref="D31:I31">D28+D29+D30</f>
        <v>1679</v>
      </c>
      <c r="E31" s="112">
        <f t="shared" si="11"/>
        <v>1419.9303</v>
      </c>
      <c r="F31" s="112">
        <f t="shared" si="11"/>
        <v>417</v>
      </c>
      <c r="G31" s="112">
        <f t="shared" si="11"/>
        <v>352.65689999999995</v>
      </c>
      <c r="H31" s="112">
        <f t="shared" si="11"/>
        <v>169</v>
      </c>
      <c r="I31" s="112">
        <f t="shared" si="11"/>
        <v>142.92329999999998</v>
      </c>
      <c r="J31" s="112">
        <f>SUM(J28:J30)</f>
        <v>2265</v>
      </c>
      <c r="K31" s="112">
        <f>SUM(K28:K30)</f>
        <v>1915.5105</v>
      </c>
    </row>
    <row r="32" spans="1:11" s="191" customFormat="1" ht="9.75" customHeight="1">
      <c r="A32" s="757"/>
      <c r="B32" s="757"/>
      <c r="C32" s="194" t="s">
        <v>47</v>
      </c>
      <c r="D32" s="38">
        <v>384</v>
      </c>
      <c r="E32" s="38">
        <f>D32*88.93/100</f>
        <v>341.49120000000005</v>
      </c>
      <c r="F32" s="38">
        <v>1435</v>
      </c>
      <c r="G32" s="38">
        <f>F32*88.93/100</f>
        <v>1276.1455</v>
      </c>
      <c r="H32" s="38">
        <v>1164</v>
      </c>
      <c r="I32" s="38">
        <f>H32*88.93/100</f>
        <v>1035.1452</v>
      </c>
      <c r="J32" s="48">
        <f aca="true" t="shared" si="12" ref="J32:K35">D32+F32+H32</f>
        <v>2983</v>
      </c>
      <c r="K32" s="48">
        <f t="shared" si="12"/>
        <v>2652.7819</v>
      </c>
    </row>
    <row r="33" spans="1:11" s="191" customFormat="1" ht="9.75" customHeight="1">
      <c r="A33" s="757"/>
      <c r="B33" s="757"/>
      <c r="C33" s="194" t="s">
        <v>48</v>
      </c>
      <c r="D33" s="38">
        <v>110</v>
      </c>
      <c r="E33" s="38">
        <f>D33*88.93/100</f>
        <v>97.82300000000001</v>
      </c>
      <c r="F33" s="38">
        <v>18</v>
      </c>
      <c r="G33" s="38">
        <f>F33*88.93/100</f>
        <v>16.007400000000004</v>
      </c>
      <c r="H33" s="38">
        <v>747</v>
      </c>
      <c r="I33" s="38">
        <f>H33*88.93/100</f>
        <v>664.3071000000001</v>
      </c>
      <c r="J33" s="48">
        <f t="shared" si="12"/>
        <v>875</v>
      </c>
      <c r="K33" s="48">
        <f t="shared" si="12"/>
        <v>778.1375000000002</v>
      </c>
    </row>
    <row r="34" spans="1:11" s="191" customFormat="1" ht="9.75" customHeight="1">
      <c r="A34" s="757"/>
      <c r="B34" s="757"/>
      <c r="C34" s="194" t="s">
        <v>50</v>
      </c>
      <c r="D34" s="38">
        <v>12</v>
      </c>
      <c r="E34" s="38">
        <f>D34*88.93/100</f>
        <v>10.671600000000002</v>
      </c>
      <c r="F34" s="38">
        <v>20</v>
      </c>
      <c r="G34" s="38">
        <f>F34*88.93/100</f>
        <v>17.786</v>
      </c>
      <c r="H34" s="38">
        <v>66</v>
      </c>
      <c r="I34" s="38">
        <f>H34*88.93/100</f>
        <v>58.6938</v>
      </c>
      <c r="J34" s="48">
        <f t="shared" si="12"/>
        <v>98</v>
      </c>
      <c r="K34" s="48">
        <f t="shared" si="12"/>
        <v>87.15140000000001</v>
      </c>
    </row>
    <row r="35" spans="1:11" s="191" customFormat="1" ht="9.75" customHeight="1">
      <c r="A35" s="757"/>
      <c r="B35" s="757"/>
      <c r="C35" s="194" t="s">
        <v>49</v>
      </c>
      <c r="D35" s="38">
        <v>14</v>
      </c>
      <c r="E35" s="38">
        <f>D35*88.93/100</f>
        <v>12.4502</v>
      </c>
      <c r="F35" s="38">
        <v>126</v>
      </c>
      <c r="G35" s="38">
        <f>F35*88.93/100</f>
        <v>112.0518</v>
      </c>
      <c r="H35" s="38">
        <v>1008</v>
      </c>
      <c r="I35" s="38">
        <f>H35*88.93/100</f>
        <v>896.4144</v>
      </c>
      <c r="J35" s="48">
        <f t="shared" si="12"/>
        <v>1148</v>
      </c>
      <c r="K35" s="48">
        <f t="shared" si="12"/>
        <v>1020.9164</v>
      </c>
    </row>
    <row r="36" spans="1:11" s="191" customFormat="1" ht="9.75" customHeight="1">
      <c r="A36" s="757"/>
      <c r="B36" s="757"/>
      <c r="C36" s="195" t="s">
        <v>51</v>
      </c>
      <c r="D36" s="112">
        <f aca="true" t="shared" si="13" ref="D36:I36">D32+D33+D34+D35</f>
        <v>520</v>
      </c>
      <c r="E36" s="112">
        <f t="shared" si="13"/>
        <v>462.43600000000004</v>
      </c>
      <c r="F36" s="112">
        <f t="shared" si="13"/>
        <v>1599</v>
      </c>
      <c r="G36" s="112">
        <f t="shared" si="13"/>
        <v>1421.9907</v>
      </c>
      <c r="H36" s="112">
        <f t="shared" si="13"/>
        <v>2985</v>
      </c>
      <c r="I36" s="112">
        <f t="shared" si="13"/>
        <v>2654.5605</v>
      </c>
      <c r="J36" s="112">
        <f>SUM(J32:J35)</f>
        <v>5104</v>
      </c>
      <c r="K36" s="112">
        <f>SUM(K32:K35)</f>
        <v>4538.9872000000005</v>
      </c>
    </row>
    <row r="37" spans="1:11" s="191" customFormat="1" ht="9.75" customHeight="1">
      <c r="A37" s="758"/>
      <c r="B37" s="758"/>
      <c r="C37" s="435" t="s">
        <v>284</v>
      </c>
      <c r="D37" s="49">
        <f aca="true" t="shared" si="14" ref="D37:K37">D31+D36</f>
        <v>2199</v>
      </c>
      <c r="E37" s="49">
        <f t="shared" si="14"/>
        <v>1882.3663000000001</v>
      </c>
      <c r="F37" s="49">
        <f t="shared" si="14"/>
        <v>2016</v>
      </c>
      <c r="G37" s="49">
        <f t="shared" si="14"/>
        <v>1774.6476</v>
      </c>
      <c r="H37" s="49">
        <f t="shared" si="14"/>
        <v>3154</v>
      </c>
      <c r="I37" s="49">
        <f t="shared" si="14"/>
        <v>2797.4838</v>
      </c>
      <c r="J37" s="49">
        <f t="shared" si="14"/>
        <v>7369</v>
      </c>
      <c r="K37" s="49">
        <f t="shared" si="14"/>
        <v>6454.497700000001</v>
      </c>
    </row>
    <row r="38" spans="1:11" s="191" customFormat="1" ht="9.75" customHeight="1">
      <c r="A38" s="735" t="s">
        <v>56</v>
      </c>
      <c r="B38" s="736"/>
      <c r="C38" s="737"/>
      <c r="D38" s="344">
        <f aca="true" t="shared" si="15" ref="D38:K38">D27+D37</f>
        <v>8514</v>
      </c>
      <c r="E38" s="344">
        <f t="shared" si="15"/>
        <v>7312.908600000001</v>
      </c>
      <c r="F38" s="344">
        <f t="shared" si="15"/>
        <v>5299</v>
      </c>
      <c r="G38" s="344">
        <f t="shared" si="15"/>
        <v>4601.0463</v>
      </c>
      <c r="H38" s="344">
        <f t="shared" si="15"/>
        <v>6053</v>
      </c>
      <c r="I38" s="344">
        <f t="shared" si="15"/>
        <v>5366.7780999999995</v>
      </c>
      <c r="J38" s="344">
        <f t="shared" si="15"/>
        <v>19866</v>
      </c>
      <c r="K38" s="344">
        <f t="shared" si="15"/>
        <v>17280.733</v>
      </c>
    </row>
    <row r="39" spans="1:11" s="191" customFormat="1" ht="9.75" customHeight="1">
      <c r="A39" s="738" t="s">
        <v>9</v>
      </c>
      <c r="B39" s="739"/>
      <c r="C39" s="194" t="s">
        <v>43</v>
      </c>
      <c r="D39" s="48">
        <f>D8+D18+D28</f>
        <v>15518</v>
      </c>
      <c r="E39" s="48">
        <f aca="true" t="shared" si="16" ref="E39:K41">E8+E18+E28</f>
        <v>13122.9625</v>
      </c>
      <c r="F39" s="48">
        <f t="shared" si="16"/>
        <v>7731</v>
      </c>
      <c r="G39" s="48">
        <f t="shared" si="16"/>
        <v>6538.106699999998</v>
      </c>
      <c r="H39" s="48">
        <f t="shared" si="16"/>
        <v>6963</v>
      </c>
      <c r="I39" s="48">
        <f t="shared" si="16"/>
        <v>5888.609100000001</v>
      </c>
      <c r="J39" s="48">
        <f t="shared" si="16"/>
        <v>30212</v>
      </c>
      <c r="K39" s="48">
        <f t="shared" si="16"/>
        <v>25549.6783</v>
      </c>
    </row>
    <row r="40" spans="1:11" s="191" customFormat="1" ht="9.75" customHeight="1">
      <c r="A40" s="740"/>
      <c r="B40" s="741"/>
      <c r="C40" s="194" t="s">
        <v>44</v>
      </c>
      <c r="D40" s="48">
        <f>D9+D19+D29</f>
        <v>3321</v>
      </c>
      <c r="E40" s="48">
        <f t="shared" si="16"/>
        <v>2808.5697</v>
      </c>
      <c r="F40" s="48">
        <f t="shared" si="16"/>
        <v>515</v>
      </c>
      <c r="G40" s="48">
        <f t="shared" si="16"/>
        <v>435.53549999999996</v>
      </c>
      <c r="H40" s="48">
        <f t="shared" si="16"/>
        <v>41</v>
      </c>
      <c r="I40" s="48">
        <f t="shared" si="16"/>
        <v>34.6737</v>
      </c>
      <c r="J40" s="48">
        <f>J9+J19+J29</f>
        <v>3877</v>
      </c>
      <c r="K40" s="48">
        <f>K9+K19+K29</f>
        <v>3278.7789</v>
      </c>
    </row>
    <row r="41" spans="1:11" s="191" customFormat="1" ht="9.75" customHeight="1">
      <c r="A41" s="740"/>
      <c r="B41" s="741"/>
      <c r="C41" s="194" t="s">
        <v>45</v>
      </c>
      <c r="D41" s="48">
        <f>D10+D20+D30</f>
        <v>5624</v>
      </c>
      <c r="E41" s="48">
        <f t="shared" si="16"/>
        <v>4756.216799999999</v>
      </c>
      <c r="F41" s="48">
        <f t="shared" si="16"/>
        <v>490</v>
      </c>
      <c r="G41" s="48">
        <f t="shared" si="16"/>
        <v>414.393</v>
      </c>
      <c r="H41" s="48">
        <f t="shared" si="16"/>
        <v>202</v>
      </c>
      <c r="I41" s="48">
        <f t="shared" si="16"/>
        <v>170.83139999999997</v>
      </c>
      <c r="J41" s="48">
        <f>J10+J20+J30</f>
        <v>6316</v>
      </c>
      <c r="K41" s="48">
        <f>K10+K20+K30</f>
        <v>5341.441199999999</v>
      </c>
    </row>
    <row r="42" spans="1:11" s="191" customFormat="1" ht="9.75" customHeight="1">
      <c r="A42" s="740"/>
      <c r="B42" s="741"/>
      <c r="C42" s="435" t="s">
        <v>46</v>
      </c>
      <c r="D42" s="49">
        <f aca="true" t="shared" si="17" ref="D42:I42">SUM(D39:D41)</f>
        <v>24463</v>
      </c>
      <c r="E42" s="49">
        <f t="shared" si="17"/>
        <v>20687.749</v>
      </c>
      <c r="F42" s="49">
        <f t="shared" si="17"/>
        <v>8736</v>
      </c>
      <c r="G42" s="49">
        <f t="shared" si="17"/>
        <v>7388.035199999998</v>
      </c>
      <c r="H42" s="49">
        <f t="shared" si="17"/>
        <v>7206</v>
      </c>
      <c r="I42" s="49">
        <f t="shared" si="17"/>
        <v>6094.114200000001</v>
      </c>
      <c r="J42" s="49">
        <f>SUM(J39:J41)</f>
        <v>40405</v>
      </c>
      <c r="K42" s="49">
        <f>SUM(K39:K41)</f>
        <v>34169.8984</v>
      </c>
    </row>
    <row r="43" spans="1:11" s="191" customFormat="1" ht="9.75" customHeight="1">
      <c r="A43" s="740"/>
      <c r="B43" s="741"/>
      <c r="C43" s="194" t="s">
        <v>47</v>
      </c>
      <c r="D43" s="48">
        <f aca="true" t="shared" si="18" ref="D43:K46">D12+D22+D32</f>
        <v>9836</v>
      </c>
      <c r="E43" s="48">
        <f t="shared" si="18"/>
        <v>8747.3968</v>
      </c>
      <c r="F43" s="48">
        <f t="shared" si="18"/>
        <v>24522</v>
      </c>
      <c r="G43" s="48">
        <f t="shared" si="18"/>
        <v>21807.4146</v>
      </c>
      <c r="H43" s="48">
        <f t="shared" si="18"/>
        <v>8880</v>
      </c>
      <c r="I43" s="48">
        <f t="shared" si="18"/>
        <v>7897.226100000001</v>
      </c>
      <c r="J43" s="48">
        <f t="shared" si="18"/>
        <v>43238</v>
      </c>
      <c r="K43" s="48">
        <f t="shared" si="18"/>
        <v>38452.037500000006</v>
      </c>
    </row>
    <row r="44" spans="1:11" s="191" customFormat="1" ht="9.75" customHeight="1">
      <c r="A44" s="740"/>
      <c r="B44" s="741"/>
      <c r="C44" s="194" t="s">
        <v>48</v>
      </c>
      <c r="D44" s="48">
        <f t="shared" si="18"/>
        <v>2200</v>
      </c>
      <c r="E44" s="48">
        <f t="shared" si="18"/>
        <v>1957.1776000000002</v>
      </c>
      <c r="F44" s="48">
        <f t="shared" si="18"/>
        <v>954</v>
      </c>
      <c r="G44" s="48">
        <f t="shared" si="18"/>
        <v>848.3922000000001</v>
      </c>
      <c r="H44" s="48">
        <f t="shared" si="18"/>
        <v>3025</v>
      </c>
      <c r="I44" s="48">
        <f t="shared" si="18"/>
        <v>2690.3086000000003</v>
      </c>
      <c r="J44" s="48">
        <f t="shared" si="18"/>
        <v>6179</v>
      </c>
      <c r="K44" s="48">
        <f t="shared" si="18"/>
        <v>5495.8784000000005</v>
      </c>
    </row>
    <row r="45" spans="1:11" s="191" customFormat="1" ht="9.75" customHeight="1">
      <c r="A45" s="740"/>
      <c r="B45" s="741"/>
      <c r="C45" s="194" t="s">
        <v>50</v>
      </c>
      <c r="D45" s="48">
        <f t="shared" si="18"/>
        <v>155</v>
      </c>
      <c r="E45" s="48">
        <f t="shared" si="18"/>
        <v>138.465</v>
      </c>
      <c r="F45" s="48">
        <f t="shared" si="18"/>
        <v>295</v>
      </c>
      <c r="G45" s="48">
        <f t="shared" si="18"/>
        <v>262.34350000000006</v>
      </c>
      <c r="H45" s="48">
        <f t="shared" si="18"/>
        <v>269</v>
      </c>
      <c r="I45" s="48">
        <f t="shared" si="18"/>
        <v>239.6938</v>
      </c>
      <c r="J45" s="48">
        <f t="shared" si="18"/>
        <v>719</v>
      </c>
      <c r="K45" s="48">
        <f t="shared" si="18"/>
        <v>640.5023</v>
      </c>
    </row>
    <row r="46" spans="1:11" s="191" customFormat="1" ht="9.75" customHeight="1">
      <c r="A46" s="740"/>
      <c r="B46" s="741"/>
      <c r="C46" s="194" t="s">
        <v>49</v>
      </c>
      <c r="D46" s="48">
        <f t="shared" si="18"/>
        <v>539</v>
      </c>
      <c r="E46" s="48">
        <f t="shared" si="18"/>
        <v>479.02250000000004</v>
      </c>
      <c r="F46" s="48">
        <f t="shared" si="18"/>
        <v>901</v>
      </c>
      <c r="G46" s="48">
        <f t="shared" si="18"/>
        <v>801.2593</v>
      </c>
      <c r="H46" s="48">
        <f t="shared" si="18"/>
        <v>1525</v>
      </c>
      <c r="I46" s="48">
        <f t="shared" si="18"/>
        <v>1355.4144000000001</v>
      </c>
      <c r="J46" s="48">
        <f t="shared" si="18"/>
        <v>2965</v>
      </c>
      <c r="K46" s="48">
        <f t="shared" si="18"/>
        <v>2635.6962000000003</v>
      </c>
    </row>
    <row r="47" spans="1:11" s="191" customFormat="1" ht="9.75" customHeight="1">
      <c r="A47" s="740"/>
      <c r="B47" s="741"/>
      <c r="C47" s="369" t="s">
        <v>51</v>
      </c>
      <c r="D47" s="351">
        <f aca="true" t="shared" si="19" ref="D47:K47">SUM(D43:D46)</f>
        <v>12730</v>
      </c>
      <c r="E47" s="351">
        <f t="shared" si="19"/>
        <v>11322.0619</v>
      </c>
      <c r="F47" s="351">
        <f t="shared" si="19"/>
        <v>26672</v>
      </c>
      <c r="G47" s="351">
        <f t="shared" si="19"/>
        <v>23719.4096</v>
      </c>
      <c r="H47" s="351">
        <f t="shared" si="19"/>
        <v>13699</v>
      </c>
      <c r="I47" s="351">
        <f t="shared" si="19"/>
        <v>12182.6429</v>
      </c>
      <c r="J47" s="351">
        <f t="shared" si="19"/>
        <v>53101</v>
      </c>
      <c r="K47" s="351">
        <f t="shared" si="19"/>
        <v>47224.114400000006</v>
      </c>
    </row>
    <row r="48" spans="1:11" s="191" customFormat="1" ht="9.75" customHeight="1">
      <c r="A48" s="742"/>
      <c r="B48" s="743"/>
      <c r="C48" s="370" t="s">
        <v>9</v>
      </c>
      <c r="D48" s="344">
        <f aca="true" t="shared" si="20" ref="D48:K48">D42+D47</f>
        <v>37193</v>
      </c>
      <c r="E48" s="344">
        <f t="shared" si="20"/>
        <v>32009.8109</v>
      </c>
      <c r="F48" s="344">
        <f t="shared" si="20"/>
        <v>35408</v>
      </c>
      <c r="G48" s="344">
        <f t="shared" si="20"/>
        <v>31107.444799999997</v>
      </c>
      <c r="H48" s="344">
        <f t="shared" si="20"/>
        <v>20905</v>
      </c>
      <c r="I48" s="344">
        <f t="shared" si="20"/>
        <v>18276.757100000003</v>
      </c>
      <c r="J48" s="344">
        <f t="shared" si="20"/>
        <v>93506</v>
      </c>
      <c r="K48" s="344">
        <f t="shared" si="20"/>
        <v>81394.0128</v>
      </c>
    </row>
    <row r="49" spans="1:11" s="191" customFormat="1" ht="9.75" customHeight="1">
      <c r="A49" s="240"/>
      <c r="B49" s="241"/>
      <c r="C49" s="242"/>
      <c r="D49" s="147"/>
      <c r="E49" s="147"/>
      <c r="F49" s="147"/>
      <c r="G49" s="147"/>
      <c r="H49" s="147"/>
      <c r="I49" s="147"/>
      <c r="J49" s="147"/>
      <c r="K49" s="147"/>
    </row>
    <row r="50" spans="1:11" s="191" customFormat="1" ht="9.75" customHeight="1">
      <c r="A50" s="240"/>
      <c r="B50" s="241"/>
      <c r="C50" s="247"/>
      <c r="D50" s="147"/>
      <c r="E50" s="147"/>
      <c r="F50" s="147"/>
      <c r="G50" s="147"/>
      <c r="H50" s="147"/>
      <c r="I50" s="147"/>
      <c r="J50" s="147"/>
      <c r="K50" s="147"/>
    </row>
    <row r="51" spans="1:11" s="191" customFormat="1" ht="9.75" customHeight="1">
      <c r="A51" s="240"/>
      <c r="B51" s="241"/>
      <c r="C51" s="247"/>
      <c r="D51" s="147"/>
      <c r="E51" s="147"/>
      <c r="F51" s="147"/>
      <c r="G51" s="147"/>
      <c r="H51" s="147"/>
      <c r="I51" s="147"/>
      <c r="J51" s="147"/>
      <c r="K51" s="147"/>
    </row>
    <row r="52" spans="1:11" s="191" customFormat="1" ht="9.75" customHeight="1">
      <c r="A52" s="240"/>
      <c r="B52" s="241"/>
      <c r="C52" s="247"/>
      <c r="D52" s="147"/>
      <c r="E52" s="147"/>
      <c r="F52" s="147"/>
      <c r="G52" s="147"/>
      <c r="H52" s="147"/>
      <c r="I52" s="147"/>
      <c r="J52" s="147"/>
      <c r="K52" s="147"/>
    </row>
    <row r="53" spans="1:3" s="186" customFormat="1" ht="10.5" customHeight="1">
      <c r="A53" s="760" t="s">
        <v>22</v>
      </c>
      <c r="B53" s="760"/>
      <c r="C53" s="760"/>
    </row>
    <row r="54" spans="1:3" s="186" customFormat="1" ht="10.5" customHeight="1">
      <c r="A54" s="724" t="s">
        <v>65</v>
      </c>
      <c r="B54" s="724"/>
      <c r="C54" s="724"/>
    </row>
    <row r="55" spans="1:9" s="186" customFormat="1" ht="10.5" customHeight="1">
      <c r="A55" s="725" t="s">
        <v>527</v>
      </c>
      <c r="B55" s="725"/>
      <c r="C55" s="725"/>
      <c r="D55" s="725"/>
      <c r="E55" s="725"/>
      <c r="F55" s="725"/>
      <c r="G55" s="725"/>
      <c r="H55" s="725"/>
      <c r="I55" s="725"/>
    </row>
    <row r="56" spans="3:9" s="186" customFormat="1" ht="10.5" customHeight="1">
      <c r="C56" s="187"/>
      <c r="D56" s="187"/>
      <c r="E56" s="187"/>
      <c r="F56" s="187"/>
      <c r="G56" s="187"/>
      <c r="H56" s="761" t="s">
        <v>66</v>
      </c>
      <c r="I56" s="761"/>
    </row>
    <row r="57" spans="1:9" s="186" customFormat="1" ht="10.5" customHeight="1">
      <c r="A57" s="762" t="s">
        <v>37</v>
      </c>
      <c r="B57" s="763"/>
      <c r="C57" s="768" t="s">
        <v>38</v>
      </c>
      <c r="D57" s="771" t="s">
        <v>39</v>
      </c>
      <c r="E57" s="772"/>
      <c r="F57" s="772"/>
      <c r="G57" s="772"/>
      <c r="H57" s="772"/>
      <c r="I57" s="773"/>
    </row>
    <row r="58" spans="1:9" s="186" customFormat="1" ht="10.5" customHeight="1">
      <c r="A58" s="764"/>
      <c r="B58" s="765"/>
      <c r="C58" s="769"/>
      <c r="D58" s="665" t="s">
        <v>67</v>
      </c>
      <c r="E58" s="666"/>
      <c r="F58" s="665" t="s">
        <v>68</v>
      </c>
      <c r="G58" s="666"/>
      <c r="H58" s="665" t="s">
        <v>69</v>
      </c>
      <c r="I58" s="666"/>
    </row>
    <row r="59" spans="1:9" s="186" customFormat="1" ht="10.5" customHeight="1">
      <c r="A59" s="766"/>
      <c r="B59" s="767"/>
      <c r="C59" s="770"/>
      <c r="D59" s="371" t="s">
        <v>40</v>
      </c>
      <c r="E59" s="371" t="s">
        <v>41</v>
      </c>
      <c r="F59" s="371" t="s">
        <v>40</v>
      </c>
      <c r="G59" s="371" t="s">
        <v>41</v>
      </c>
      <c r="H59" s="371" t="s">
        <v>40</v>
      </c>
      <c r="I59" s="371" t="s">
        <v>41</v>
      </c>
    </row>
    <row r="60" spans="1:9" s="186" customFormat="1" ht="10.5" customHeight="1">
      <c r="A60" s="712" t="s">
        <v>52</v>
      </c>
      <c r="B60" s="713"/>
      <c r="C60" s="188" t="s">
        <v>43</v>
      </c>
      <c r="D60" s="269">
        <v>2684</v>
      </c>
      <c r="E60" s="269">
        <v>2168</v>
      </c>
      <c r="F60" s="269">
        <v>104</v>
      </c>
      <c r="G60" s="269">
        <v>85</v>
      </c>
      <c r="H60" s="189">
        <f>D60+F60</f>
        <v>2788</v>
      </c>
      <c r="I60" s="189">
        <f>E60+G60</f>
        <v>2253</v>
      </c>
    </row>
    <row r="61" spans="1:9" s="186" customFormat="1" ht="10.5" customHeight="1">
      <c r="A61" s="714"/>
      <c r="B61" s="715"/>
      <c r="C61" s="188" t="s">
        <v>44</v>
      </c>
      <c r="D61" s="269">
        <v>348</v>
      </c>
      <c r="E61" s="269">
        <v>280</v>
      </c>
      <c r="F61" s="270">
        <v>1234</v>
      </c>
      <c r="G61" s="270">
        <v>1027</v>
      </c>
      <c r="H61" s="189">
        <f aca="true" t="shared" si="21" ref="H61:H67">D61+F61</f>
        <v>1582</v>
      </c>
      <c r="I61" s="189">
        <f>E61+G61</f>
        <v>1307</v>
      </c>
    </row>
    <row r="62" spans="1:9" s="186" customFormat="1" ht="10.5" customHeight="1">
      <c r="A62" s="714"/>
      <c r="B62" s="715"/>
      <c r="C62" s="188" t="s">
        <v>45</v>
      </c>
      <c r="D62" s="269">
        <v>2052</v>
      </c>
      <c r="E62" s="269">
        <v>1652</v>
      </c>
      <c r="F62" s="270">
        <v>3665</v>
      </c>
      <c r="G62" s="270">
        <v>3034</v>
      </c>
      <c r="H62" s="189">
        <f t="shared" si="21"/>
        <v>5717</v>
      </c>
      <c r="I62" s="189">
        <f>E62+G62</f>
        <v>4686</v>
      </c>
    </row>
    <row r="63" spans="1:9" s="186" customFormat="1" ht="10.5" customHeight="1">
      <c r="A63" s="714"/>
      <c r="B63" s="715"/>
      <c r="C63" s="5" t="s">
        <v>46</v>
      </c>
      <c r="D63" s="196">
        <f>D60+D61+D62</f>
        <v>5084</v>
      </c>
      <c r="E63" s="196">
        <f>E60+E61+E62</f>
        <v>4100</v>
      </c>
      <c r="F63" s="196">
        <f>F60+F61+F62</f>
        <v>5003</v>
      </c>
      <c r="G63" s="196">
        <f>G60+G61+G62</f>
        <v>4146</v>
      </c>
      <c r="H63" s="190">
        <f>SUM(H60:H62)</f>
        <v>10087</v>
      </c>
      <c r="I63" s="190">
        <f>SUM(I60:I62)</f>
        <v>8246</v>
      </c>
    </row>
    <row r="64" spans="1:9" s="186" customFormat="1" ht="10.5" customHeight="1">
      <c r="A64" s="714"/>
      <c r="B64" s="715"/>
      <c r="C64" s="188" t="s">
        <v>47</v>
      </c>
      <c r="D64" s="270">
        <v>19362</v>
      </c>
      <c r="E64" s="269">
        <v>16836</v>
      </c>
      <c r="F64" s="270">
        <v>15880</v>
      </c>
      <c r="G64" s="270">
        <v>13729</v>
      </c>
      <c r="H64" s="189">
        <f t="shared" si="21"/>
        <v>35242</v>
      </c>
      <c r="I64" s="189">
        <f>E64+G64</f>
        <v>30565</v>
      </c>
    </row>
    <row r="65" spans="1:9" s="186" customFormat="1" ht="10.5" customHeight="1">
      <c r="A65" s="714"/>
      <c r="B65" s="715"/>
      <c r="C65" s="188" t="s">
        <v>48</v>
      </c>
      <c r="D65" s="269">
        <v>1689</v>
      </c>
      <c r="E65" s="269">
        <v>1467</v>
      </c>
      <c r="F65" s="270">
        <v>4433</v>
      </c>
      <c r="G65" s="270">
        <v>3876</v>
      </c>
      <c r="H65" s="189">
        <f t="shared" si="21"/>
        <v>6122</v>
      </c>
      <c r="I65" s="189">
        <f>E65+G65</f>
        <v>5343</v>
      </c>
    </row>
    <row r="66" spans="1:9" s="186" customFormat="1" ht="10.5" customHeight="1">
      <c r="A66" s="714"/>
      <c r="B66" s="715"/>
      <c r="C66" s="188" t="s">
        <v>50</v>
      </c>
      <c r="D66" s="269">
        <v>242</v>
      </c>
      <c r="E66" s="269">
        <v>199</v>
      </c>
      <c r="F66" s="270">
        <v>309</v>
      </c>
      <c r="G66" s="270">
        <v>260</v>
      </c>
      <c r="H66" s="189">
        <f t="shared" si="21"/>
        <v>551</v>
      </c>
      <c r="I66" s="189">
        <f>E66+G66</f>
        <v>459</v>
      </c>
    </row>
    <row r="67" spans="1:9" s="186" customFormat="1" ht="10.5" customHeight="1">
      <c r="A67" s="714"/>
      <c r="B67" s="715"/>
      <c r="C67" s="188" t="s">
        <v>49</v>
      </c>
      <c r="D67" s="269">
        <v>631</v>
      </c>
      <c r="E67" s="269">
        <v>539</v>
      </c>
      <c r="F67" s="270">
        <v>640</v>
      </c>
      <c r="G67" s="270">
        <v>537</v>
      </c>
      <c r="H67" s="189">
        <f t="shared" si="21"/>
        <v>1271</v>
      </c>
      <c r="I67" s="189">
        <f>E67+G67</f>
        <v>1076</v>
      </c>
    </row>
    <row r="68" spans="1:9" s="186" customFormat="1" ht="10.5" customHeight="1">
      <c r="A68" s="714"/>
      <c r="B68" s="715"/>
      <c r="C68" s="5" t="s">
        <v>51</v>
      </c>
      <c r="D68" s="196">
        <f>D64+D65+D66+D67</f>
        <v>21924</v>
      </c>
      <c r="E68" s="196">
        <f>E64+E65+E66+E67</f>
        <v>19041</v>
      </c>
      <c r="F68" s="196">
        <f>F64+F65+F66+F67</f>
        <v>21262</v>
      </c>
      <c r="G68" s="196">
        <f>G64+G65+G66+G67</f>
        <v>18402</v>
      </c>
      <c r="H68" s="190">
        <f>SUM(H64:H67)</f>
        <v>43186</v>
      </c>
      <c r="I68" s="190">
        <f>SUM(I64:I67)</f>
        <v>37443</v>
      </c>
    </row>
    <row r="69" spans="1:9" s="186" customFormat="1" ht="10.5" customHeight="1">
      <c r="A69" s="716"/>
      <c r="B69" s="717"/>
      <c r="C69" s="436" t="s">
        <v>284</v>
      </c>
      <c r="D69" s="437">
        <f aca="true" t="shared" si="22" ref="D69:I69">D63+D68</f>
        <v>27008</v>
      </c>
      <c r="E69" s="437">
        <f t="shared" si="22"/>
        <v>23141</v>
      </c>
      <c r="F69" s="437">
        <f t="shared" si="22"/>
        <v>26265</v>
      </c>
      <c r="G69" s="437">
        <f t="shared" si="22"/>
        <v>22548</v>
      </c>
      <c r="H69" s="437">
        <f t="shared" si="22"/>
        <v>53273</v>
      </c>
      <c r="I69" s="437">
        <f t="shared" si="22"/>
        <v>45689</v>
      </c>
    </row>
    <row r="70" spans="1:9" s="186" customFormat="1" ht="10.5" customHeight="1">
      <c r="A70" s="718" t="s">
        <v>53</v>
      </c>
      <c r="B70" s="718" t="s">
        <v>54</v>
      </c>
      <c r="C70" s="188" t="s">
        <v>43</v>
      </c>
      <c r="D70" s="269">
        <v>180</v>
      </c>
      <c r="E70" s="269">
        <v>167</v>
      </c>
      <c r="F70" s="269">
        <v>208</v>
      </c>
      <c r="G70" s="269">
        <v>175</v>
      </c>
      <c r="H70" s="189">
        <f aca="true" t="shared" si="23" ref="H70:I72">D70+F70</f>
        <v>388</v>
      </c>
      <c r="I70" s="189">
        <f t="shared" si="23"/>
        <v>342</v>
      </c>
    </row>
    <row r="71" spans="1:9" s="186" customFormat="1" ht="10.5" customHeight="1">
      <c r="A71" s="719"/>
      <c r="B71" s="719"/>
      <c r="C71" s="188" t="s">
        <v>44</v>
      </c>
      <c r="D71" s="269">
        <v>42</v>
      </c>
      <c r="E71" s="269">
        <v>35</v>
      </c>
      <c r="F71" s="269">
        <v>90</v>
      </c>
      <c r="G71" s="269">
        <v>76</v>
      </c>
      <c r="H71" s="189">
        <f t="shared" si="23"/>
        <v>132</v>
      </c>
      <c r="I71" s="189">
        <f t="shared" si="23"/>
        <v>111</v>
      </c>
    </row>
    <row r="72" spans="1:9" s="186" customFormat="1" ht="10.5" customHeight="1">
      <c r="A72" s="719"/>
      <c r="B72" s="719"/>
      <c r="C72" s="188" t="s">
        <v>45</v>
      </c>
      <c r="D72" s="269">
        <v>200</v>
      </c>
      <c r="E72" s="269">
        <v>168</v>
      </c>
      <c r="F72" s="269">
        <v>692</v>
      </c>
      <c r="G72" s="269">
        <v>581</v>
      </c>
      <c r="H72" s="189">
        <f t="shared" si="23"/>
        <v>892</v>
      </c>
      <c r="I72" s="189">
        <f t="shared" si="23"/>
        <v>749</v>
      </c>
    </row>
    <row r="73" spans="1:9" s="186" customFormat="1" ht="10.5" customHeight="1">
      <c r="A73" s="719"/>
      <c r="B73" s="719"/>
      <c r="C73" s="5" t="s">
        <v>46</v>
      </c>
      <c r="D73" s="190">
        <f>D70+D71+D72</f>
        <v>422</v>
      </c>
      <c r="E73" s="190">
        <f>E70+E71+E72</f>
        <v>370</v>
      </c>
      <c r="F73" s="190">
        <f>F70+F71+F72</f>
        <v>990</v>
      </c>
      <c r="G73" s="190">
        <f>G70+G71+G72</f>
        <v>832</v>
      </c>
      <c r="H73" s="190">
        <f>SUM(H70:H72)</f>
        <v>1412</v>
      </c>
      <c r="I73" s="190">
        <f>SUM(I70:I72)</f>
        <v>1202</v>
      </c>
    </row>
    <row r="74" spans="1:9" s="186" customFormat="1" ht="10.5" customHeight="1">
      <c r="A74" s="719"/>
      <c r="B74" s="719"/>
      <c r="C74" s="188" t="s">
        <v>47</v>
      </c>
      <c r="D74" s="270">
        <v>350</v>
      </c>
      <c r="E74" s="269">
        <v>294</v>
      </c>
      <c r="F74" s="269">
        <v>3640</v>
      </c>
      <c r="G74" s="269">
        <v>3058</v>
      </c>
      <c r="H74" s="189">
        <f aca="true" t="shared" si="24" ref="H74:I77">D74+F74</f>
        <v>3990</v>
      </c>
      <c r="I74" s="189">
        <f t="shared" si="24"/>
        <v>3352</v>
      </c>
    </row>
    <row r="75" spans="1:9" s="186" customFormat="1" ht="10.5" customHeight="1">
      <c r="A75" s="719"/>
      <c r="B75" s="719"/>
      <c r="C75" s="188" t="s">
        <v>48</v>
      </c>
      <c r="D75" s="269">
        <v>370</v>
      </c>
      <c r="E75" s="269">
        <v>310</v>
      </c>
      <c r="F75" s="269">
        <v>2598</v>
      </c>
      <c r="G75" s="269">
        <v>2182</v>
      </c>
      <c r="H75" s="189">
        <f t="shared" si="24"/>
        <v>2968</v>
      </c>
      <c r="I75" s="189">
        <f t="shared" si="24"/>
        <v>2492</v>
      </c>
    </row>
    <row r="76" spans="1:9" s="186" customFormat="1" ht="10.5" customHeight="1">
      <c r="A76" s="719"/>
      <c r="B76" s="719"/>
      <c r="C76" s="188" t="s">
        <v>50</v>
      </c>
      <c r="D76" s="269">
        <v>0</v>
      </c>
      <c r="E76" s="269">
        <v>0</v>
      </c>
      <c r="F76" s="269">
        <v>0</v>
      </c>
      <c r="G76" s="269">
        <v>0</v>
      </c>
      <c r="H76" s="189">
        <f t="shared" si="24"/>
        <v>0</v>
      </c>
      <c r="I76" s="189">
        <f t="shared" si="24"/>
        <v>0</v>
      </c>
    </row>
    <row r="77" spans="1:9" s="186" customFormat="1" ht="10.5" customHeight="1">
      <c r="A77" s="719"/>
      <c r="B77" s="719"/>
      <c r="C77" s="188" t="s">
        <v>49</v>
      </c>
      <c r="D77" s="269">
        <v>0</v>
      </c>
      <c r="E77" s="269">
        <v>0</v>
      </c>
      <c r="F77" s="269">
        <v>522</v>
      </c>
      <c r="G77" s="269">
        <v>439</v>
      </c>
      <c r="H77" s="189">
        <f t="shared" si="24"/>
        <v>522</v>
      </c>
      <c r="I77" s="189">
        <f t="shared" si="24"/>
        <v>439</v>
      </c>
    </row>
    <row r="78" spans="1:9" s="186" customFormat="1" ht="10.5" customHeight="1">
      <c r="A78" s="719"/>
      <c r="B78" s="719"/>
      <c r="C78" s="5" t="s">
        <v>51</v>
      </c>
      <c r="D78" s="190">
        <f>D74+D75+D76+D77</f>
        <v>720</v>
      </c>
      <c r="E78" s="190">
        <f>E74+E75+E76+E77</f>
        <v>604</v>
      </c>
      <c r="F78" s="190">
        <f>F74+F75+F76+F77</f>
        <v>6760</v>
      </c>
      <c r="G78" s="190">
        <f>G74+G75+G76+G77</f>
        <v>5679</v>
      </c>
      <c r="H78" s="190">
        <f>SUM(H74:H77)</f>
        <v>7480</v>
      </c>
      <c r="I78" s="190">
        <f>SUM(I74:I77)</f>
        <v>6283</v>
      </c>
    </row>
    <row r="79" spans="1:9" s="186" customFormat="1" ht="10.5" customHeight="1">
      <c r="A79" s="719"/>
      <c r="B79" s="720"/>
      <c r="C79" s="436" t="s">
        <v>284</v>
      </c>
      <c r="D79" s="437">
        <f aca="true" t="shared" si="25" ref="D79:I79">D73+D78</f>
        <v>1142</v>
      </c>
      <c r="E79" s="437">
        <f t="shared" si="25"/>
        <v>974</v>
      </c>
      <c r="F79" s="437">
        <f t="shared" si="25"/>
        <v>7750</v>
      </c>
      <c r="G79" s="437">
        <f t="shared" si="25"/>
        <v>6511</v>
      </c>
      <c r="H79" s="437">
        <f t="shared" si="25"/>
        <v>8892</v>
      </c>
      <c r="I79" s="437">
        <f t="shared" si="25"/>
        <v>7485</v>
      </c>
    </row>
    <row r="80" spans="1:9" s="186" customFormat="1" ht="10.5" customHeight="1">
      <c r="A80" s="719"/>
      <c r="B80" s="718" t="s">
        <v>55</v>
      </c>
      <c r="C80" s="188" t="s">
        <v>43</v>
      </c>
      <c r="D80" s="269">
        <v>128</v>
      </c>
      <c r="E80" s="269">
        <v>116</v>
      </c>
      <c r="F80" s="269">
        <v>30</v>
      </c>
      <c r="G80" s="269">
        <v>25</v>
      </c>
      <c r="H80" s="189">
        <f>D80+F80</f>
        <v>158</v>
      </c>
      <c r="I80" s="189">
        <f aca="true" t="shared" si="26" ref="H80:I82">E80+G80</f>
        <v>141</v>
      </c>
    </row>
    <row r="81" spans="1:9" s="186" customFormat="1" ht="10.5" customHeight="1">
      <c r="A81" s="719"/>
      <c r="B81" s="719"/>
      <c r="C81" s="188" t="s">
        <v>44</v>
      </c>
      <c r="D81" s="269">
        <v>50</v>
      </c>
      <c r="E81" s="269">
        <v>42</v>
      </c>
      <c r="F81" s="269">
        <v>0</v>
      </c>
      <c r="G81" s="269">
        <v>0</v>
      </c>
      <c r="H81" s="189">
        <f t="shared" si="26"/>
        <v>50</v>
      </c>
      <c r="I81" s="189">
        <f t="shared" si="26"/>
        <v>42</v>
      </c>
    </row>
    <row r="82" spans="1:9" s="186" customFormat="1" ht="10.5" customHeight="1">
      <c r="A82" s="719"/>
      <c r="B82" s="719"/>
      <c r="C82" s="188" t="s">
        <v>45</v>
      </c>
      <c r="D82" s="269">
        <v>310</v>
      </c>
      <c r="E82" s="269">
        <v>260</v>
      </c>
      <c r="F82" s="269">
        <v>35</v>
      </c>
      <c r="G82" s="269">
        <v>29</v>
      </c>
      <c r="H82" s="189">
        <f t="shared" si="26"/>
        <v>345</v>
      </c>
      <c r="I82" s="189">
        <f t="shared" si="26"/>
        <v>289</v>
      </c>
    </row>
    <row r="83" spans="1:9" s="186" customFormat="1" ht="10.5" customHeight="1">
      <c r="A83" s="719"/>
      <c r="B83" s="719"/>
      <c r="C83" s="5" t="s">
        <v>46</v>
      </c>
      <c r="D83" s="190">
        <f>D80+D81+D82</f>
        <v>488</v>
      </c>
      <c r="E83" s="190">
        <f>E80+E81+E82</f>
        <v>418</v>
      </c>
      <c r="F83" s="190">
        <f>F80+F81+F82</f>
        <v>65</v>
      </c>
      <c r="G83" s="190">
        <f>G80+G81+G82</f>
        <v>54</v>
      </c>
      <c r="H83" s="190">
        <f>SUM(H80:H82)</f>
        <v>553</v>
      </c>
      <c r="I83" s="190">
        <f>SUM(I80:I82)</f>
        <v>472</v>
      </c>
    </row>
    <row r="84" spans="1:9" s="186" customFormat="1" ht="10.5" customHeight="1">
      <c r="A84" s="719"/>
      <c r="B84" s="719"/>
      <c r="C84" s="188" t="s">
        <v>47</v>
      </c>
      <c r="D84" s="269">
        <v>1812</v>
      </c>
      <c r="E84" s="269">
        <v>1521</v>
      </c>
      <c r="F84" s="269">
        <v>1448</v>
      </c>
      <c r="G84" s="269">
        <v>1216</v>
      </c>
      <c r="H84" s="189">
        <f aca="true" t="shared" si="27" ref="H84:I87">D84+F84</f>
        <v>3260</v>
      </c>
      <c r="I84" s="189">
        <f t="shared" si="27"/>
        <v>2737</v>
      </c>
    </row>
    <row r="85" spans="1:9" s="186" customFormat="1" ht="10.5" customHeight="1">
      <c r="A85" s="719"/>
      <c r="B85" s="719"/>
      <c r="C85" s="188" t="s">
        <v>48</v>
      </c>
      <c r="D85" s="269">
        <v>650</v>
      </c>
      <c r="E85" s="269">
        <v>546</v>
      </c>
      <c r="F85" s="269">
        <v>795</v>
      </c>
      <c r="G85" s="269">
        <v>668</v>
      </c>
      <c r="H85" s="189">
        <f t="shared" si="27"/>
        <v>1445</v>
      </c>
      <c r="I85" s="189">
        <f t="shared" si="27"/>
        <v>1214</v>
      </c>
    </row>
    <row r="86" spans="1:9" s="186" customFormat="1" ht="10.5" customHeight="1">
      <c r="A86" s="719"/>
      <c r="B86" s="719"/>
      <c r="C86" s="188" t="s">
        <v>50</v>
      </c>
      <c r="D86" s="269">
        <v>70</v>
      </c>
      <c r="E86" s="269">
        <v>58</v>
      </c>
      <c r="F86" s="269">
        <v>137</v>
      </c>
      <c r="G86" s="269">
        <v>115</v>
      </c>
      <c r="H86" s="189">
        <f t="shared" si="27"/>
        <v>207</v>
      </c>
      <c r="I86" s="189">
        <f t="shared" si="27"/>
        <v>173</v>
      </c>
    </row>
    <row r="87" spans="1:9" s="186" customFormat="1" ht="10.5" customHeight="1">
      <c r="A87" s="719"/>
      <c r="B87" s="719"/>
      <c r="C87" s="188" t="s">
        <v>49</v>
      </c>
      <c r="D87" s="269">
        <v>150</v>
      </c>
      <c r="E87" s="269">
        <v>126</v>
      </c>
      <c r="F87" s="269">
        <v>210</v>
      </c>
      <c r="G87" s="269">
        <v>176</v>
      </c>
      <c r="H87" s="189">
        <f t="shared" si="27"/>
        <v>360</v>
      </c>
      <c r="I87" s="189">
        <f t="shared" si="27"/>
        <v>302</v>
      </c>
    </row>
    <row r="88" spans="1:9" s="186" customFormat="1" ht="10.5" customHeight="1">
      <c r="A88" s="719"/>
      <c r="B88" s="719"/>
      <c r="C88" s="5" t="s">
        <v>51</v>
      </c>
      <c r="D88" s="190">
        <f>D84+D85+D86+D87</f>
        <v>2682</v>
      </c>
      <c r="E88" s="190">
        <f>E84+E85+E86+E87</f>
        <v>2251</v>
      </c>
      <c r="F88" s="190">
        <f>F84+F85+F86+F87</f>
        <v>2590</v>
      </c>
      <c r="G88" s="190">
        <f>G84+G85+G86+G87</f>
        <v>2175</v>
      </c>
      <c r="H88" s="190">
        <f>SUM(H84:H87)</f>
        <v>5272</v>
      </c>
      <c r="I88" s="190">
        <f>SUM(I84:I87)</f>
        <v>4426</v>
      </c>
    </row>
    <row r="89" spans="1:9" s="186" customFormat="1" ht="10.5" customHeight="1">
      <c r="A89" s="720"/>
      <c r="B89" s="720"/>
      <c r="C89" s="436" t="s">
        <v>284</v>
      </c>
      <c r="D89" s="437">
        <f aca="true" t="shared" si="28" ref="D89:I89">D83+D88</f>
        <v>3170</v>
      </c>
      <c r="E89" s="437">
        <f t="shared" si="28"/>
        <v>2669</v>
      </c>
      <c r="F89" s="437">
        <f t="shared" si="28"/>
        <v>2655</v>
      </c>
      <c r="G89" s="437">
        <f t="shared" si="28"/>
        <v>2229</v>
      </c>
      <c r="H89" s="437">
        <f t="shared" si="28"/>
        <v>5825</v>
      </c>
      <c r="I89" s="437">
        <f t="shared" si="28"/>
        <v>4898</v>
      </c>
    </row>
    <row r="90" spans="1:9" s="186" customFormat="1" ht="10.5" customHeight="1">
      <c r="A90" s="665" t="s">
        <v>56</v>
      </c>
      <c r="B90" s="759"/>
      <c r="C90" s="666"/>
      <c r="D90" s="333">
        <f aca="true" t="shared" si="29" ref="D90:I90">D79+D89</f>
        <v>4312</v>
      </c>
      <c r="E90" s="333">
        <f t="shared" si="29"/>
        <v>3643</v>
      </c>
      <c r="F90" s="333">
        <f t="shared" si="29"/>
        <v>10405</v>
      </c>
      <c r="G90" s="333">
        <f t="shared" si="29"/>
        <v>8740</v>
      </c>
      <c r="H90" s="333">
        <f t="shared" si="29"/>
        <v>14717</v>
      </c>
      <c r="I90" s="333">
        <f t="shared" si="29"/>
        <v>12383</v>
      </c>
    </row>
    <row r="91" spans="1:9" s="186" customFormat="1" ht="10.5" customHeight="1">
      <c r="A91" s="712" t="s">
        <v>386</v>
      </c>
      <c r="B91" s="713"/>
      <c r="C91" s="188" t="s">
        <v>43</v>
      </c>
      <c r="D91" s="189">
        <f>D60+D70+D80</f>
        <v>2992</v>
      </c>
      <c r="E91" s="189">
        <f aca="true" t="shared" si="30" ref="E91:I93">E60+E70+E80</f>
        <v>2451</v>
      </c>
      <c r="F91" s="189">
        <f t="shared" si="30"/>
        <v>342</v>
      </c>
      <c r="G91" s="189">
        <f t="shared" si="30"/>
        <v>285</v>
      </c>
      <c r="H91" s="189">
        <f t="shared" si="30"/>
        <v>3334</v>
      </c>
      <c r="I91" s="189">
        <f t="shared" si="30"/>
        <v>2736</v>
      </c>
    </row>
    <row r="92" spans="1:9" s="186" customFormat="1" ht="10.5" customHeight="1">
      <c r="A92" s="714"/>
      <c r="B92" s="715"/>
      <c r="C92" s="188" t="s">
        <v>44</v>
      </c>
      <c r="D92" s="189">
        <f>D61+D71+D81</f>
        <v>440</v>
      </c>
      <c r="E92" s="189">
        <f t="shared" si="30"/>
        <v>357</v>
      </c>
      <c r="F92" s="189">
        <f t="shared" si="30"/>
        <v>1324</v>
      </c>
      <c r="G92" s="189">
        <f t="shared" si="30"/>
        <v>1103</v>
      </c>
      <c r="H92" s="189">
        <f t="shared" si="30"/>
        <v>1764</v>
      </c>
      <c r="I92" s="189">
        <f t="shared" si="30"/>
        <v>1460</v>
      </c>
    </row>
    <row r="93" spans="1:9" s="186" customFormat="1" ht="10.5" customHeight="1">
      <c r="A93" s="714"/>
      <c r="B93" s="715"/>
      <c r="C93" s="188" t="s">
        <v>45</v>
      </c>
      <c r="D93" s="189">
        <f>D62+D72+D82</f>
        <v>2562</v>
      </c>
      <c r="E93" s="189">
        <f t="shared" si="30"/>
        <v>2080</v>
      </c>
      <c r="F93" s="189">
        <f t="shared" si="30"/>
        <v>4392</v>
      </c>
      <c r="G93" s="189">
        <f t="shared" si="30"/>
        <v>3644</v>
      </c>
      <c r="H93" s="189">
        <f t="shared" si="30"/>
        <v>6954</v>
      </c>
      <c r="I93" s="189">
        <f t="shared" si="30"/>
        <v>5724</v>
      </c>
    </row>
    <row r="94" spans="1:9" s="186" customFormat="1" ht="10.5" customHeight="1">
      <c r="A94" s="714"/>
      <c r="B94" s="715"/>
      <c r="C94" s="546" t="s">
        <v>46</v>
      </c>
      <c r="D94" s="372">
        <f aca="true" t="shared" si="31" ref="D94:I94">SUM(D91:D93)</f>
        <v>5994</v>
      </c>
      <c r="E94" s="372">
        <f t="shared" si="31"/>
        <v>4888</v>
      </c>
      <c r="F94" s="372">
        <f t="shared" si="31"/>
        <v>6058</v>
      </c>
      <c r="G94" s="372">
        <f t="shared" si="31"/>
        <v>5032</v>
      </c>
      <c r="H94" s="372">
        <f t="shared" si="31"/>
        <v>12052</v>
      </c>
      <c r="I94" s="372">
        <f t="shared" si="31"/>
        <v>9920</v>
      </c>
    </row>
    <row r="95" spans="1:9" s="186" customFormat="1" ht="10.5" customHeight="1">
      <c r="A95" s="714"/>
      <c r="B95" s="715"/>
      <c r="C95" s="188" t="s">
        <v>47</v>
      </c>
      <c r="D95" s="189">
        <f aca="true" t="shared" si="32" ref="D95:I98">D64+D74+D84</f>
        <v>21524</v>
      </c>
      <c r="E95" s="189">
        <f t="shared" si="32"/>
        <v>18651</v>
      </c>
      <c r="F95" s="189">
        <f t="shared" si="32"/>
        <v>20968</v>
      </c>
      <c r="G95" s="189">
        <f t="shared" si="32"/>
        <v>18003</v>
      </c>
      <c r="H95" s="189">
        <f t="shared" si="32"/>
        <v>42492</v>
      </c>
      <c r="I95" s="189">
        <f t="shared" si="32"/>
        <v>36654</v>
      </c>
    </row>
    <row r="96" spans="1:9" s="186" customFormat="1" ht="10.5" customHeight="1">
      <c r="A96" s="714"/>
      <c r="B96" s="715"/>
      <c r="C96" s="188" t="s">
        <v>48</v>
      </c>
      <c r="D96" s="189">
        <f t="shared" si="32"/>
        <v>2709</v>
      </c>
      <c r="E96" s="189">
        <f t="shared" si="32"/>
        <v>2323</v>
      </c>
      <c r="F96" s="189">
        <f t="shared" si="32"/>
        <v>7826</v>
      </c>
      <c r="G96" s="189">
        <f t="shared" si="32"/>
        <v>6726</v>
      </c>
      <c r="H96" s="189">
        <f t="shared" si="32"/>
        <v>10535</v>
      </c>
      <c r="I96" s="189">
        <f t="shared" si="32"/>
        <v>9049</v>
      </c>
    </row>
    <row r="97" spans="1:9" s="186" customFormat="1" ht="10.5" customHeight="1">
      <c r="A97" s="714"/>
      <c r="B97" s="715"/>
      <c r="C97" s="188" t="s">
        <v>50</v>
      </c>
      <c r="D97" s="189">
        <f t="shared" si="32"/>
        <v>312</v>
      </c>
      <c r="E97" s="189">
        <f t="shared" si="32"/>
        <v>257</v>
      </c>
      <c r="F97" s="189">
        <f t="shared" si="32"/>
        <v>446</v>
      </c>
      <c r="G97" s="189">
        <f t="shared" si="32"/>
        <v>375</v>
      </c>
      <c r="H97" s="189">
        <f t="shared" si="32"/>
        <v>758</v>
      </c>
      <c r="I97" s="189">
        <f t="shared" si="32"/>
        <v>632</v>
      </c>
    </row>
    <row r="98" spans="1:9" s="186" customFormat="1" ht="10.5" customHeight="1">
      <c r="A98" s="714"/>
      <c r="B98" s="715"/>
      <c r="C98" s="188" t="s">
        <v>49</v>
      </c>
      <c r="D98" s="189">
        <f t="shared" si="32"/>
        <v>781</v>
      </c>
      <c r="E98" s="189">
        <f t="shared" si="32"/>
        <v>665</v>
      </c>
      <c r="F98" s="189">
        <f t="shared" si="32"/>
        <v>1372</v>
      </c>
      <c r="G98" s="189">
        <f t="shared" si="32"/>
        <v>1152</v>
      </c>
      <c r="H98" s="189">
        <f t="shared" si="32"/>
        <v>2153</v>
      </c>
      <c r="I98" s="189">
        <f t="shared" si="32"/>
        <v>1817</v>
      </c>
    </row>
    <row r="99" spans="1:9" s="186" customFormat="1" ht="10.5" customHeight="1">
      <c r="A99" s="714"/>
      <c r="B99" s="715"/>
      <c r="C99" s="546" t="s">
        <v>51</v>
      </c>
      <c r="D99" s="372">
        <f aca="true" t="shared" si="33" ref="D99:I99">SUM(D95:D98)</f>
        <v>25326</v>
      </c>
      <c r="E99" s="372">
        <f t="shared" si="33"/>
        <v>21896</v>
      </c>
      <c r="F99" s="372">
        <f t="shared" si="33"/>
        <v>30612</v>
      </c>
      <c r="G99" s="372">
        <f t="shared" si="33"/>
        <v>26256</v>
      </c>
      <c r="H99" s="372">
        <f t="shared" si="33"/>
        <v>55938</v>
      </c>
      <c r="I99" s="372">
        <f t="shared" si="33"/>
        <v>48152</v>
      </c>
    </row>
    <row r="100" spans="1:9" s="186" customFormat="1" ht="10.5" customHeight="1">
      <c r="A100" s="716"/>
      <c r="B100" s="717"/>
      <c r="C100" s="547" t="s">
        <v>9</v>
      </c>
      <c r="D100" s="333">
        <f aca="true" t="shared" si="34" ref="D100:I100">D94+D99</f>
        <v>31320</v>
      </c>
      <c r="E100" s="333">
        <f t="shared" si="34"/>
        <v>26784</v>
      </c>
      <c r="F100" s="333">
        <f t="shared" si="34"/>
        <v>36670</v>
      </c>
      <c r="G100" s="333">
        <f t="shared" si="34"/>
        <v>31288</v>
      </c>
      <c r="H100" s="333">
        <f t="shared" si="34"/>
        <v>67990</v>
      </c>
      <c r="I100" s="333">
        <f t="shared" si="34"/>
        <v>58072</v>
      </c>
    </row>
    <row r="101" spans="1:9" s="186" customFormat="1" ht="10.5" customHeight="1">
      <c r="A101" s="244"/>
      <c r="B101" s="244"/>
      <c r="C101" s="245"/>
      <c r="D101" s="246"/>
      <c r="E101" s="246"/>
      <c r="F101" s="246"/>
      <c r="G101" s="246"/>
      <c r="H101" s="246"/>
      <c r="I101" s="246"/>
    </row>
    <row r="102" spans="1:9" s="186" customFormat="1" ht="10.5" customHeight="1">
      <c r="A102" s="244"/>
      <c r="B102" s="244"/>
      <c r="C102" s="245"/>
      <c r="D102" s="246"/>
      <c r="E102" s="246"/>
      <c r="F102" s="246"/>
      <c r="G102" s="246"/>
      <c r="H102" s="246"/>
      <c r="I102" s="246"/>
    </row>
    <row r="103" spans="1:9" s="186" customFormat="1" ht="10.5" customHeight="1">
      <c r="A103" s="244"/>
      <c r="B103" s="244"/>
      <c r="C103" s="245"/>
      <c r="D103" s="246"/>
      <c r="E103" s="246"/>
      <c r="F103" s="246"/>
      <c r="G103" s="246"/>
      <c r="H103" s="246"/>
      <c r="I103" s="246"/>
    </row>
    <row r="104" spans="1:9" s="186" customFormat="1" ht="10.5" customHeight="1">
      <c r="A104" s="244"/>
      <c r="B104" s="244"/>
      <c r="C104" s="245"/>
      <c r="D104" s="246"/>
      <c r="E104" s="246"/>
      <c r="F104" s="246"/>
      <c r="G104" s="246"/>
      <c r="H104" s="246"/>
      <c r="I104" s="246"/>
    </row>
    <row r="105" spans="1:9" s="186" customFormat="1" ht="10.5" customHeight="1">
      <c r="A105" s="244"/>
      <c r="B105" s="244"/>
      <c r="C105" s="245"/>
      <c r="D105" s="246"/>
      <c r="E105" s="246"/>
      <c r="F105" s="246"/>
      <c r="G105" s="246"/>
      <c r="H105" s="246"/>
      <c r="I105" s="246"/>
    </row>
    <row r="106" spans="1:9" s="186" customFormat="1" ht="10.5" customHeight="1">
      <c r="A106" s="744" t="s">
        <v>22</v>
      </c>
      <c r="B106" s="744"/>
      <c r="C106" s="744"/>
      <c r="D106" s="191"/>
      <c r="E106" s="191"/>
      <c r="F106" s="191"/>
      <c r="G106" s="191"/>
      <c r="H106" s="191"/>
      <c r="I106" s="191"/>
    </row>
    <row r="107" spans="1:9" s="186" customFormat="1" ht="10.5" customHeight="1">
      <c r="A107" s="744" t="s">
        <v>71</v>
      </c>
      <c r="B107" s="744"/>
      <c r="C107" s="744"/>
      <c r="D107" s="191"/>
      <c r="E107" s="191"/>
      <c r="F107" s="191"/>
      <c r="G107" s="191"/>
      <c r="H107" s="191"/>
      <c r="I107" s="191"/>
    </row>
    <row r="108" spans="1:9" s="186" customFormat="1" ht="10.5" customHeight="1">
      <c r="A108" s="745" t="s">
        <v>524</v>
      </c>
      <c r="B108" s="745"/>
      <c r="C108" s="745"/>
      <c r="D108" s="745"/>
      <c r="E108" s="745"/>
      <c r="F108" s="745"/>
      <c r="G108" s="745"/>
      <c r="H108" s="745"/>
      <c r="I108" s="745"/>
    </row>
    <row r="109" spans="1:9" s="186" customFormat="1" ht="10.5" customHeight="1">
      <c r="A109" s="191"/>
      <c r="B109" s="191"/>
      <c r="C109" s="192"/>
      <c r="D109" s="192"/>
      <c r="E109" s="192"/>
      <c r="F109" s="192"/>
      <c r="G109" s="192"/>
      <c r="H109" s="746" t="s">
        <v>70</v>
      </c>
      <c r="I109" s="746"/>
    </row>
    <row r="110" spans="1:9" s="186" customFormat="1" ht="10.5" customHeight="1">
      <c r="A110" s="747" t="s">
        <v>37</v>
      </c>
      <c r="B110" s="748"/>
      <c r="C110" s="753" t="s">
        <v>38</v>
      </c>
      <c r="D110" s="754" t="s">
        <v>39</v>
      </c>
      <c r="E110" s="754"/>
      <c r="F110" s="754"/>
      <c r="G110" s="754"/>
      <c r="H110" s="754"/>
      <c r="I110" s="754"/>
    </row>
    <row r="111" spans="1:9" s="186" customFormat="1" ht="10.5" customHeight="1">
      <c r="A111" s="749"/>
      <c r="B111" s="750"/>
      <c r="C111" s="753"/>
      <c r="D111" s="755" t="s">
        <v>74</v>
      </c>
      <c r="E111" s="755"/>
      <c r="F111" s="755" t="s">
        <v>72</v>
      </c>
      <c r="G111" s="755"/>
      <c r="H111" s="755" t="s">
        <v>73</v>
      </c>
      <c r="I111" s="755"/>
    </row>
    <row r="112" spans="1:9" s="186" customFormat="1" ht="10.5" customHeight="1">
      <c r="A112" s="751"/>
      <c r="B112" s="752"/>
      <c r="C112" s="753"/>
      <c r="D112" s="368" t="s">
        <v>40</v>
      </c>
      <c r="E112" s="368" t="s">
        <v>41</v>
      </c>
      <c r="F112" s="368" t="s">
        <v>40</v>
      </c>
      <c r="G112" s="368" t="s">
        <v>41</v>
      </c>
      <c r="H112" s="368" t="s">
        <v>40</v>
      </c>
      <c r="I112" s="368" t="s">
        <v>41</v>
      </c>
    </row>
    <row r="113" spans="1:9" s="186" customFormat="1" ht="10.5" customHeight="1">
      <c r="A113" s="738" t="s">
        <v>52</v>
      </c>
      <c r="B113" s="739"/>
      <c r="C113" s="194" t="s">
        <v>43</v>
      </c>
      <c r="D113" s="205">
        <v>490</v>
      </c>
      <c r="E113" s="205">
        <v>404</v>
      </c>
      <c r="F113" s="205">
        <v>0</v>
      </c>
      <c r="G113" s="205">
        <v>0</v>
      </c>
      <c r="H113" s="189">
        <f aca="true" t="shared" si="35" ref="H113:I115">D113+F113</f>
        <v>490</v>
      </c>
      <c r="I113" s="189">
        <f t="shared" si="35"/>
        <v>404</v>
      </c>
    </row>
    <row r="114" spans="1:9" s="186" customFormat="1" ht="10.5" customHeight="1">
      <c r="A114" s="740"/>
      <c r="B114" s="741"/>
      <c r="C114" s="194" t="s">
        <v>44</v>
      </c>
      <c r="D114" s="205">
        <v>63</v>
      </c>
      <c r="E114" s="205">
        <v>52</v>
      </c>
      <c r="F114" s="205">
        <v>0</v>
      </c>
      <c r="G114" s="205">
        <v>0</v>
      </c>
      <c r="H114" s="189">
        <f t="shared" si="35"/>
        <v>63</v>
      </c>
      <c r="I114" s="189">
        <f t="shared" si="35"/>
        <v>52</v>
      </c>
    </row>
    <row r="115" spans="1:9" s="186" customFormat="1" ht="10.5" customHeight="1">
      <c r="A115" s="740"/>
      <c r="B115" s="741"/>
      <c r="C115" s="194" t="s">
        <v>45</v>
      </c>
      <c r="D115" s="205">
        <v>52</v>
      </c>
      <c r="E115" s="205">
        <v>43</v>
      </c>
      <c r="F115" s="205">
        <v>0</v>
      </c>
      <c r="G115" s="205">
        <v>0</v>
      </c>
      <c r="H115" s="189">
        <f t="shared" si="35"/>
        <v>52</v>
      </c>
      <c r="I115" s="189">
        <f t="shared" si="35"/>
        <v>43</v>
      </c>
    </row>
    <row r="116" spans="1:9" s="186" customFormat="1" ht="10.5" customHeight="1">
      <c r="A116" s="740"/>
      <c r="B116" s="741"/>
      <c r="C116" s="195" t="s">
        <v>46</v>
      </c>
      <c r="D116" s="262">
        <f>D113+D114+D115</f>
        <v>605</v>
      </c>
      <c r="E116" s="262">
        <f>E113+E114+E115</f>
        <v>499</v>
      </c>
      <c r="F116" s="262">
        <f>F113+F114+F115</f>
        <v>0</v>
      </c>
      <c r="G116" s="262">
        <f>G113+G114+G115</f>
        <v>0</v>
      </c>
      <c r="H116" s="190">
        <f>SUM(H113:H115)</f>
        <v>605</v>
      </c>
      <c r="I116" s="190">
        <f>SUM(I113:I115)</f>
        <v>499</v>
      </c>
    </row>
    <row r="117" spans="1:9" s="186" customFormat="1" ht="10.5" customHeight="1">
      <c r="A117" s="740"/>
      <c r="B117" s="741"/>
      <c r="C117" s="194" t="s">
        <v>47</v>
      </c>
      <c r="D117" s="205">
        <v>18071</v>
      </c>
      <c r="E117" s="205">
        <v>14899</v>
      </c>
      <c r="F117" s="205">
        <v>14925</v>
      </c>
      <c r="G117" s="205">
        <v>12274</v>
      </c>
      <c r="H117" s="189">
        <f aca="true" t="shared" si="36" ref="H117:I120">D117+F117</f>
        <v>32996</v>
      </c>
      <c r="I117" s="189">
        <f t="shared" si="36"/>
        <v>27173</v>
      </c>
    </row>
    <row r="118" spans="1:9" s="186" customFormat="1" ht="10.5" customHeight="1">
      <c r="A118" s="740"/>
      <c r="B118" s="741"/>
      <c r="C118" s="194" t="s">
        <v>48</v>
      </c>
      <c r="D118" s="205">
        <v>33</v>
      </c>
      <c r="E118" s="205">
        <v>27</v>
      </c>
      <c r="F118" s="205">
        <v>27</v>
      </c>
      <c r="G118" s="205">
        <v>22</v>
      </c>
      <c r="H118" s="189">
        <f t="shared" si="36"/>
        <v>60</v>
      </c>
      <c r="I118" s="189">
        <f t="shared" si="36"/>
        <v>49</v>
      </c>
    </row>
    <row r="119" spans="1:9" s="186" customFormat="1" ht="10.5" customHeight="1">
      <c r="A119" s="740"/>
      <c r="B119" s="741"/>
      <c r="C119" s="194" t="s">
        <v>50</v>
      </c>
      <c r="D119" s="205">
        <v>137</v>
      </c>
      <c r="E119" s="205">
        <v>114</v>
      </c>
      <c r="F119" s="205">
        <v>113</v>
      </c>
      <c r="G119" s="205">
        <v>93</v>
      </c>
      <c r="H119" s="189">
        <f t="shared" si="36"/>
        <v>250</v>
      </c>
      <c r="I119" s="189">
        <f t="shared" si="36"/>
        <v>207</v>
      </c>
    </row>
    <row r="120" spans="1:9" s="186" customFormat="1" ht="10.5" customHeight="1">
      <c r="A120" s="740"/>
      <c r="B120" s="741"/>
      <c r="C120" s="194" t="s">
        <v>49</v>
      </c>
      <c r="D120" s="205">
        <v>692</v>
      </c>
      <c r="E120" s="205">
        <v>570</v>
      </c>
      <c r="F120" s="205">
        <v>571</v>
      </c>
      <c r="G120" s="205">
        <v>470</v>
      </c>
      <c r="H120" s="189">
        <f t="shared" si="36"/>
        <v>1263</v>
      </c>
      <c r="I120" s="189">
        <f t="shared" si="36"/>
        <v>1040</v>
      </c>
    </row>
    <row r="121" spans="1:9" s="186" customFormat="1" ht="10.5" customHeight="1">
      <c r="A121" s="740"/>
      <c r="B121" s="741"/>
      <c r="C121" s="195" t="s">
        <v>51</v>
      </c>
      <c r="D121" s="262">
        <f>D117+D118+D119+D120</f>
        <v>18933</v>
      </c>
      <c r="E121" s="262">
        <f>E117+E118+E119+E120</f>
        <v>15610</v>
      </c>
      <c r="F121" s="262">
        <f>F117+F118+F119+F120</f>
        <v>15636</v>
      </c>
      <c r="G121" s="262">
        <f>G117+G118+G119+G120</f>
        <v>12859</v>
      </c>
      <c r="H121" s="190">
        <f>SUM(H117:H120)</f>
        <v>34569</v>
      </c>
      <c r="I121" s="190">
        <f>SUM(I117:I120)</f>
        <v>28469</v>
      </c>
    </row>
    <row r="122" spans="1:9" s="186" customFormat="1" ht="10.5" customHeight="1">
      <c r="A122" s="742"/>
      <c r="B122" s="743"/>
      <c r="C122" s="435" t="s">
        <v>284</v>
      </c>
      <c r="D122" s="437">
        <f aca="true" t="shared" si="37" ref="D122:I122">D116+D121</f>
        <v>19538</v>
      </c>
      <c r="E122" s="437">
        <f t="shared" si="37"/>
        <v>16109</v>
      </c>
      <c r="F122" s="437">
        <f t="shared" si="37"/>
        <v>15636</v>
      </c>
      <c r="G122" s="437">
        <f t="shared" si="37"/>
        <v>12859</v>
      </c>
      <c r="H122" s="437">
        <f t="shared" si="37"/>
        <v>35174</v>
      </c>
      <c r="I122" s="437">
        <f t="shared" si="37"/>
        <v>28968</v>
      </c>
    </row>
    <row r="123" spans="1:9" s="186" customFormat="1" ht="10.5" customHeight="1">
      <c r="A123" s="756" t="s">
        <v>53</v>
      </c>
      <c r="B123" s="756" t="s">
        <v>54</v>
      </c>
      <c r="C123" s="194" t="s">
        <v>43</v>
      </c>
      <c r="D123" s="205">
        <v>81</v>
      </c>
      <c r="E123" s="205">
        <v>68</v>
      </c>
      <c r="F123" s="205">
        <v>41</v>
      </c>
      <c r="G123" s="205">
        <v>33</v>
      </c>
      <c r="H123" s="189">
        <f aca="true" t="shared" si="38" ref="H123:I125">D123+F123</f>
        <v>122</v>
      </c>
      <c r="I123" s="189">
        <f t="shared" si="38"/>
        <v>101</v>
      </c>
    </row>
    <row r="124" spans="1:9" s="186" customFormat="1" ht="10.5" customHeight="1">
      <c r="A124" s="757"/>
      <c r="B124" s="757"/>
      <c r="C124" s="194" t="s">
        <v>44</v>
      </c>
      <c r="D124" s="205">
        <v>17</v>
      </c>
      <c r="E124" s="205">
        <v>14</v>
      </c>
      <c r="F124" s="205">
        <v>9</v>
      </c>
      <c r="G124" s="205">
        <v>7</v>
      </c>
      <c r="H124" s="189">
        <f t="shared" si="38"/>
        <v>26</v>
      </c>
      <c r="I124" s="189">
        <f t="shared" si="38"/>
        <v>21</v>
      </c>
    </row>
    <row r="125" spans="1:9" s="186" customFormat="1" ht="10.5" customHeight="1">
      <c r="A125" s="757"/>
      <c r="B125" s="757"/>
      <c r="C125" s="194" t="s">
        <v>45</v>
      </c>
      <c r="D125" s="205">
        <v>2</v>
      </c>
      <c r="E125" s="205">
        <v>1</v>
      </c>
      <c r="F125" s="205">
        <v>1</v>
      </c>
      <c r="G125" s="205">
        <v>1</v>
      </c>
      <c r="H125" s="189">
        <f t="shared" si="38"/>
        <v>3</v>
      </c>
      <c r="I125" s="189">
        <f t="shared" si="38"/>
        <v>2</v>
      </c>
    </row>
    <row r="126" spans="1:9" s="186" customFormat="1" ht="10.5" customHeight="1">
      <c r="A126" s="757"/>
      <c r="B126" s="757"/>
      <c r="C126" s="195" t="s">
        <v>46</v>
      </c>
      <c r="D126" s="262">
        <f>D123+D124+D125</f>
        <v>100</v>
      </c>
      <c r="E126" s="262">
        <f>E123+E124+E125</f>
        <v>83</v>
      </c>
      <c r="F126" s="262">
        <f>F123+F124+F125</f>
        <v>51</v>
      </c>
      <c r="G126" s="262">
        <f>G123+G124+G125</f>
        <v>41</v>
      </c>
      <c r="H126" s="190">
        <f>SUM(H123:H125)</f>
        <v>151</v>
      </c>
      <c r="I126" s="190">
        <f>SUM(I123:I125)</f>
        <v>124</v>
      </c>
    </row>
    <row r="127" spans="1:9" s="186" customFormat="1" ht="10.5" customHeight="1">
      <c r="A127" s="757"/>
      <c r="B127" s="757"/>
      <c r="C127" s="194" t="s">
        <v>47</v>
      </c>
      <c r="D127" s="205">
        <v>288</v>
      </c>
      <c r="E127" s="205">
        <v>237</v>
      </c>
      <c r="F127" s="205">
        <v>412</v>
      </c>
      <c r="G127" s="205">
        <v>340</v>
      </c>
      <c r="H127" s="189">
        <f aca="true" t="shared" si="39" ref="H127:I131">D127+F127</f>
        <v>700</v>
      </c>
      <c r="I127" s="189">
        <f t="shared" si="39"/>
        <v>577</v>
      </c>
    </row>
    <row r="128" spans="1:9" s="186" customFormat="1" ht="10.5" customHeight="1">
      <c r="A128" s="757"/>
      <c r="B128" s="757"/>
      <c r="C128" s="194" t="s">
        <v>48</v>
      </c>
      <c r="D128" s="205">
        <v>5</v>
      </c>
      <c r="E128" s="205">
        <v>4</v>
      </c>
      <c r="F128" s="205">
        <v>6</v>
      </c>
      <c r="G128" s="205">
        <v>5</v>
      </c>
      <c r="H128" s="189">
        <f t="shared" si="39"/>
        <v>11</v>
      </c>
      <c r="I128" s="189">
        <f t="shared" si="39"/>
        <v>9</v>
      </c>
    </row>
    <row r="129" spans="1:9" s="186" customFormat="1" ht="10.5" customHeight="1">
      <c r="A129" s="757"/>
      <c r="B129" s="757"/>
      <c r="C129" s="194" t="s">
        <v>50</v>
      </c>
      <c r="D129" s="205">
        <v>10</v>
      </c>
      <c r="E129" s="205">
        <v>8</v>
      </c>
      <c r="F129" s="205">
        <v>15</v>
      </c>
      <c r="G129" s="205">
        <v>13</v>
      </c>
      <c r="H129" s="189">
        <f t="shared" si="39"/>
        <v>25</v>
      </c>
      <c r="I129" s="189">
        <f t="shared" si="39"/>
        <v>21</v>
      </c>
    </row>
    <row r="130" spans="1:9" s="186" customFormat="1" ht="10.5" customHeight="1">
      <c r="A130" s="757"/>
      <c r="B130" s="757"/>
      <c r="C130" s="194" t="s">
        <v>49</v>
      </c>
      <c r="D130" s="205">
        <v>47</v>
      </c>
      <c r="E130" s="205">
        <v>38</v>
      </c>
      <c r="F130" s="205">
        <v>66</v>
      </c>
      <c r="G130" s="205">
        <v>55</v>
      </c>
      <c r="H130" s="189">
        <f t="shared" si="39"/>
        <v>113</v>
      </c>
      <c r="I130" s="189">
        <f t="shared" si="39"/>
        <v>93</v>
      </c>
    </row>
    <row r="131" spans="1:9" s="186" customFormat="1" ht="10.5" customHeight="1">
      <c r="A131" s="757"/>
      <c r="B131" s="757"/>
      <c r="C131" s="195" t="s">
        <v>51</v>
      </c>
      <c r="D131" s="262">
        <f>D127+D128+D129+D130</f>
        <v>350</v>
      </c>
      <c r="E131" s="262">
        <f>E127+E128+E129+E130</f>
        <v>287</v>
      </c>
      <c r="F131" s="262">
        <f>F127+F128+F129+F130</f>
        <v>499</v>
      </c>
      <c r="G131" s="262">
        <f>G127+G128+G129+G130</f>
        <v>413</v>
      </c>
      <c r="H131" s="190">
        <f t="shared" si="39"/>
        <v>849</v>
      </c>
      <c r="I131" s="190">
        <f t="shared" si="39"/>
        <v>700</v>
      </c>
    </row>
    <row r="132" spans="1:9" s="186" customFormat="1" ht="10.5" customHeight="1">
      <c r="A132" s="757"/>
      <c r="B132" s="758"/>
      <c r="C132" s="435" t="s">
        <v>284</v>
      </c>
      <c r="D132" s="437">
        <f aca="true" t="shared" si="40" ref="D132:I132">D126+D131</f>
        <v>450</v>
      </c>
      <c r="E132" s="437">
        <f t="shared" si="40"/>
        <v>370</v>
      </c>
      <c r="F132" s="437">
        <f t="shared" si="40"/>
        <v>550</v>
      </c>
      <c r="G132" s="437">
        <f t="shared" si="40"/>
        <v>454</v>
      </c>
      <c r="H132" s="437">
        <f t="shared" si="40"/>
        <v>1000</v>
      </c>
      <c r="I132" s="437">
        <f t="shared" si="40"/>
        <v>824</v>
      </c>
    </row>
    <row r="133" spans="1:9" s="186" customFormat="1" ht="10.5" customHeight="1">
      <c r="A133" s="757"/>
      <c r="B133" s="756" t="s">
        <v>55</v>
      </c>
      <c r="C133" s="194" t="s">
        <v>43</v>
      </c>
      <c r="D133" s="205">
        <v>0</v>
      </c>
      <c r="E133" s="205">
        <v>0</v>
      </c>
      <c r="F133" s="205">
        <v>0</v>
      </c>
      <c r="G133" s="205">
        <v>0</v>
      </c>
      <c r="H133" s="189">
        <f aca="true" t="shared" si="41" ref="H133:I135">D133+F133</f>
        <v>0</v>
      </c>
      <c r="I133" s="189">
        <f t="shared" si="41"/>
        <v>0</v>
      </c>
    </row>
    <row r="134" spans="1:9" s="186" customFormat="1" ht="10.5" customHeight="1">
      <c r="A134" s="757"/>
      <c r="B134" s="757"/>
      <c r="C134" s="194" t="s">
        <v>44</v>
      </c>
      <c r="D134" s="205">
        <v>0</v>
      </c>
      <c r="E134" s="205">
        <v>0</v>
      </c>
      <c r="F134" s="205">
        <v>0</v>
      </c>
      <c r="G134" s="205">
        <v>0</v>
      </c>
      <c r="H134" s="189">
        <f t="shared" si="41"/>
        <v>0</v>
      </c>
      <c r="I134" s="189">
        <f t="shared" si="41"/>
        <v>0</v>
      </c>
    </row>
    <row r="135" spans="1:9" s="186" customFormat="1" ht="10.5" customHeight="1">
      <c r="A135" s="757"/>
      <c r="B135" s="757"/>
      <c r="C135" s="194" t="s">
        <v>45</v>
      </c>
      <c r="D135" s="205">
        <v>0</v>
      </c>
      <c r="E135" s="205">
        <v>0</v>
      </c>
      <c r="F135" s="205">
        <v>0</v>
      </c>
      <c r="G135" s="205">
        <v>0</v>
      </c>
      <c r="H135" s="189">
        <f t="shared" si="41"/>
        <v>0</v>
      </c>
      <c r="I135" s="189">
        <f t="shared" si="41"/>
        <v>0</v>
      </c>
    </row>
    <row r="136" spans="1:9" s="186" customFormat="1" ht="10.5" customHeight="1">
      <c r="A136" s="757"/>
      <c r="B136" s="757"/>
      <c r="C136" s="195" t="s">
        <v>46</v>
      </c>
      <c r="D136" s="262">
        <f>D133+D134+D135</f>
        <v>0</v>
      </c>
      <c r="E136" s="262">
        <f>E133+E134+E135</f>
        <v>0</v>
      </c>
      <c r="F136" s="262">
        <f>F133+F134+F135</f>
        <v>0</v>
      </c>
      <c r="G136" s="262">
        <f>G133+G134+G135</f>
        <v>0</v>
      </c>
      <c r="H136" s="190">
        <f>SUM(H133:H135)</f>
        <v>0</v>
      </c>
      <c r="I136" s="190">
        <f>SUM(I133:I135)</f>
        <v>0</v>
      </c>
    </row>
    <row r="137" spans="1:9" s="186" customFormat="1" ht="10.5" customHeight="1">
      <c r="A137" s="757"/>
      <c r="B137" s="757"/>
      <c r="C137" s="194" t="s">
        <v>47</v>
      </c>
      <c r="D137" s="205">
        <v>2541</v>
      </c>
      <c r="E137" s="205">
        <v>2095</v>
      </c>
      <c r="F137" s="205">
        <v>3932</v>
      </c>
      <c r="G137" s="205">
        <v>3274</v>
      </c>
      <c r="H137" s="189">
        <f aca="true" t="shared" si="42" ref="H137:I140">D137+F137</f>
        <v>6473</v>
      </c>
      <c r="I137" s="189">
        <f t="shared" si="42"/>
        <v>5369</v>
      </c>
    </row>
    <row r="138" spans="1:9" s="186" customFormat="1" ht="10.5" customHeight="1">
      <c r="A138" s="757"/>
      <c r="B138" s="757"/>
      <c r="C138" s="194" t="s">
        <v>48</v>
      </c>
      <c r="D138" s="205">
        <v>31</v>
      </c>
      <c r="E138" s="205">
        <v>26</v>
      </c>
      <c r="F138" s="205">
        <v>49</v>
      </c>
      <c r="G138" s="205">
        <v>41</v>
      </c>
      <c r="H138" s="189">
        <f t="shared" si="42"/>
        <v>80</v>
      </c>
      <c r="I138" s="189">
        <f t="shared" si="42"/>
        <v>67</v>
      </c>
    </row>
    <row r="139" spans="1:9" s="186" customFormat="1" ht="10.5" customHeight="1">
      <c r="A139" s="757"/>
      <c r="B139" s="757"/>
      <c r="C139" s="194" t="s">
        <v>50</v>
      </c>
      <c r="D139" s="205">
        <v>12</v>
      </c>
      <c r="E139" s="205">
        <v>10</v>
      </c>
      <c r="F139" s="205">
        <v>18</v>
      </c>
      <c r="G139" s="205">
        <v>15</v>
      </c>
      <c r="H139" s="189">
        <f t="shared" si="42"/>
        <v>30</v>
      </c>
      <c r="I139" s="189">
        <f t="shared" si="42"/>
        <v>25</v>
      </c>
    </row>
    <row r="140" spans="1:9" s="186" customFormat="1" ht="10.5" customHeight="1">
      <c r="A140" s="757"/>
      <c r="B140" s="757"/>
      <c r="C140" s="194" t="s">
        <v>49</v>
      </c>
      <c r="D140" s="205">
        <v>66</v>
      </c>
      <c r="E140" s="205">
        <v>53</v>
      </c>
      <c r="F140" s="205">
        <v>101</v>
      </c>
      <c r="G140" s="205">
        <v>84</v>
      </c>
      <c r="H140" s="189">
        <v>167</v>
      </c>
      <c r="I140" s="189">
        <f t="shared" si="42"/>
        <v>137</v>
      </c>
    </row>
    <row r="141" spans="1:9" s="186" customFormat="1" ht="10.5" customHeight="1">
      <c r="A141" s="757"/>
      <c r="B141" s="757"/>
      <c r="C141" s="195" t="s">
        <v>51</v>
      </c>
      <c r="D141" s="262">
        <f>D137+D138+D139+D140</f>
        <v>2650</v>
      </c>
      <c r="E141" s="262">
        <f>E137+E138+E139+E140</f>
        <v>2184</v>
      </c>
      <c r="F141" s="262">
        <f>F137+F138+F139+F140</f>
        <v>4100</v>
      </c>
      <c r="G141" s="262">
        <f>G137+G138+G139+G140</f>
        <v>3414</v>
      </c>
      <c r="H141" s="190">
        <f>SUM(H137:H140)</f>
        <v>6750</v>
      </c>
      <c r="I141" s="190">
        <f>SUM(I137:I140)</f>
        <v>5598</v>
      </c>
    </row>
    <row r="142" spans="1:9" s="186" customFormat="1" ht="10.5" customHeight="1">
      <c r="A142" s="758"/>
      <c r="B142" s="758"/>
      <c r="C142" s="369" t="s">
        <v>284</v>
      </c>
      <c r="D142" s="372">
        <f aca="true" t="shared" si="43" ref="D142:I142">D136+D141</f>
        <v>2650</v>
      </c>
      <c r="E142" s="372">
        <f t="shared" si="43"/>
        <v>2184</v>
      </c>
      <c r="F142" s="372">
        <f t="shared" si="43"/>
        <v>4100</v>
      </c>
      <c r="G142" s="372">
        <f t="shared" si="43"/>
        <v>3414</v>
      </c>
      <c r="H142" s="372">
        <f t="shared" si="43"/>
        <v>6750</v>
      </c>
      <c r="I142" s="372">
        <f t="shared" si="43"/>
        <v>5598</v>
      </c>
    </row>
    <row r="143" spans="1:9" s="186" customFormat="1" ht="10.5" customHeight="1">
      <c r="A143" s="735" t="s">
        <v>56</v>
      </c>
      <c r="B143" s="736"/>
      <c r="C143" s="737"/>
      <c r="D143" s="333">
        <f aca="true" t="shared" si="44" ref="D143:I143">D132+D142</f>
        <v>3100</v>
      </c>
      <c r="E143" s="333">
        <f t="shared" si="44"/>
        <v>2554</v>
      </c>
      <c r="F143" s="333">
        <f t="shared" si="44"/>
        <v>4650</v>
      </c>
      <c r="G143" s="333">
        <f t="shared" si="44"/>
        <v>3868</v>
      </c>
      <c r="H143" s="333">
        <f t="shared" si="44"/>
        <v>7750</v>
      </c>
      <c r="I143" s="333">
        <f t="shared" si="44"/>
        <v>6422</v>
      </c>
    </row>
    <row r="144" spans="1:9" s="186" customFormat="1" ht="10.5" customHeight="1">
      <c r="A144" s="738" t="s">
        <v>386</v>
      </c>
      <c r="B144" s="739"/>
      <c r="C144" s="194" t="s">
        <v>43</v>
      </c>
      <c r="D144" s="189">
        <f aca="true" t="shared" si="45" ref="D144:I146">D113+D123+D133</f>
        <v>571</v>
      </c>
      <c r="E144" s="189">
        <f t="shared" si="45"/>
        <v>472</v>
      </c>
      <c r="F144" s="189">
        <f t="shared" si="45"/>
        <v>41</v>
      </c>
      <c r="G144" s="189">
        <f t="shared" si="45"/>
        <v>33</v>
      </c>
      <c r="H144" s="189">
        <f t="shared" si="45"/>
        <v>612</v>
      </c>
      <c r="I144" s="189">
        <f t="shared" si="45"/>
        <v>505</v>
      </c>
    </row>
    <row r="145" spans="1:9" s="186" customFormat="1" ht="10.5" customHeight="1">
      <c r="A145" s="740"/>
      <c r="B145" s="741"/>
      <c r="C145" s="194" t="s">
        <v>44</v>
      </c>
      <c r="D145" s="189">
        <f t="shared" si="45"/>
        <v>80</v>
      </c>
      <c r="E145" s="189">
        <f t="shared" si="45"/>
        <v>66</v>
      </c>
      <c r="F145" s="189">
        <f t="shared" si="45"/>
        <v>9</v>
      </c>
      <c r="G145" s="189">
        <f t="shared" si="45"/>
        <v>7</v>
      </c>
      <c r="H145" s="189">
        <f t="shared" si="45"/>
        <v>89</v>
      </c>
      <c r="I145" s="189">
        <f t="shared" si="45"/>
        <v>73</v>
      </c>
    </row>
    <row r="146" spans="1:9" s="186" customFormat="1" ht="10.5" customHeight="1">
      <c r="A146" s="740"/>
      <c r="B146" s="741"/>
      <c r="C146" s="194" t="s">
        <v>45</v>
      </c>
      <c r="D146" s="189">
        <f t="shared" si="45"/>
        <v>54</v>
      </c>
      <c r="E146" s="189">
        <f t="shared" si="45"/>
        <v>44</v>
      </c>
      <c r="F146" s="189">
        <f t="shared" si="45"/>
        <v>1</v>
      </c>
      <c r="G146" s="189">
        <f t="shared" si="45"/>
        <v>1</v>
      </c>
      <c r="H146" s="189">
        <f t="shared" si="45"/>
        <v>55</v>
      </c>
      <c r="I146" s="189">
        <f t="shared" si="45"/>
        <v>45</v>
      </c>
    </row>
    <row r="147" spans="1:9" s="186" customFormat="1" ht="10.5" customHeight="1">
      <c r="A147" s="740"/>
      <c r="B147" s="741"/>
      <c r="C147" s="369" t="s">
        <v>46</v>
      </c>
      <c r="D147" s="372">
        <f aca="true" t="shared" si="46" ref="D147:I147">SUM(D144:D146)</f>
        <v>705</v>
      </c>
      <c r="E147" s="372">
        <f t="shared" si="46"/>
        <v>582</v>
      </c>
      <c r="F147" s="372">
        <f t="shared" si="46"/>
        <v>51</v>
      </c>
      <c r="G147" s="372">
        <f t="shared" si="46"/>
        <v>41</v>
      </c>
      <c r="H147" s="372">
        <f t="shared" si="46"/>
        <v>756</v>
      </c>
      <c r="I147" s="372">
        <f t="shared" si="46"/>
        <v>623</v>
      </c>
    </row>
    <row r="148" spans="1:9" s="186" customFormat="1" ht="10.5" customHeight="1">
      <c r="A148" s="740"/>
      <c r="B148" s="741"/>
      <c r="C148" s="194" t="s">
        <v>47</v>
      </c>
      <c r="D148" s="189">
        <f aca="true" t="shared" si="47" ref="D148:I151">D117+D127+D137</f>
        <v>20900</v>
      </c>
      <c r="E148" s="189">
        <f t="shared" si="47"/>
        <v>17231</v>
      </c>
      <c r="F148" s="189">
        <f t="shared" si="47"/>
        <v>19269</v>
      </c>
      <c r="G148" s="189">
        <f t="shared" si="47"/>
        <v>15888</v>
      </c>
      <c r="H148" s="189">
        <f t="shared" si="47"/>
        <v>40169</v>
      </c>
      <c r="I148" s="189">
        <f t="shared" si="47"/>
        <v>33119</v>
      </c>
    </row>
    <row r="149" spans="1:9" s="186" customFormat="1" ht="10.5" customHeight="1">
      <c r="A149" s="740"/>
      <c r="B149" s="741"/>
      <c r="C149" s="194" t="s">
        <v>48</v>
      </c>
      <c r="D149" s="189">
        <f t="shared" si="47"/>
        <v>69</v>
      </c>
      <c r="E149" s="189">
        <f t="shared" si="47"/>
        <v>57</v>
      </c>
      <c r="F149" s="189">
        <f t="shared" si="47"/>
        <v>82</v>
      </c>
      <c r="G149" s="189">
        <f t="shared" si="47"/>
        <v>68</v>
      </c>
      <c r="H149" s="189">
        <f t="shared" si="47"/>
        <v>151</v>
      </c>
      <c r="I149" s="189">
        <f t="shared" si="47"/>
        <v>125</v>
      </c>
    </row>
    <row r="150" spans="1:9" s="186" customFormat="1" ht="10.5" customHeight="1">
      <c r="A150" s="740"/>
      <c r="B150" s="741"/>
      <c r="C150" s="194" t="s">
        <v>50</v>
      </c>
      <c r="D150" s="189">
        <f t="shared" si="47"/>
        <v>159</v>
      </c>
      <c r="E150" s="189">
        <f t="shared" si="47"/>
        <v>132</v>
      </c>
      <c r="F150" s="189">
        <f t="shared" si="47"/>
        <v>146</v>
      </c>
      <c r="G150" s="189">
        <f t="shared" si="47"/>
        <v>121</v>
      </c>
      <c r="H150" s="189">
        <f t="shared" si="47"/>
        <v>305</v>
      </c>
      <c r="I150" s="189">
        <f t="shared" si="47"/>
        <v>253</v>
      </c>
    </row>
    <row r="151" spans="1:9" s="186" customFormat="1" ht="10.5" customHeight="1">
      <c r="A151" s="740"/>
      <c r="B151" s="741"/>
      <c r="C151" s="194" t="s">
        <v>49</v>
      </c>
      <c r="D151" s="189">
        <f t="shared" si="47"/>
        <v>805</v>
      </c>
      <c r="E151" s="189">
        <f t="shared" si="47"/>
        <v>661</v>
      </c>
      <c r="F151" s="189">
        <f t="shared" si="47"/>
        <v>738</v>
      </c>
      <c r="G151" s="189">
        <f t="shared" si="47"/>
        <v>609</v>
      </c>
      <c r="H151" s="189">
        <f t="shared" si="47"/>
        <v>1543</v>
      </c>
      <c r="I151" s="189">
        <f t="shared" si="47"/>
        <v>1270</v>
      </c>
    </row>
    <row r="152" spans="1:9" s="186" customFormat="1" ht="10.5" customHeight="1">
      <c r="A152" s="740"/>
      <c r="B152" s="741"/>
      <c r="C152" s="369" t="s">
        <v>51</v>
      </c>
      <c r="D152" s="372">
        <f aca="true" t="shared" si="48" ref="D152:I152">SUM(D148:D151)</f>
        <v>21933</v>
      </c>
      <c r="E152" s="372">
        <f t="shared" si="48"/>
        <v>18081</v>
      </c>
      <c r="F152" s="372">
        <f t="shared" si="48"/>
        <v>20235</v>
      </c>
      <c r="G152" s="372">
        <f t="shared" si="48"/>
        <v>16686</v>
      </c>
      <c r="H152" s="372">
        <f t="shared" si="48"/>
        <v>42168</v>
      </c>
      <c r="I152" s="372">
        <f t="shared" si="48"/>
        <v>34767</v>
      </c>
    </row>
    <row r="153" spans="1:9" s="186" customFormat="1" ht="10.5" customHeight="1">
      <c r="A153" s="742"/>
      <c r="B153" s="743"/>
      <c r="C153" s="370" t="s">
        <v>9</v>
      </c>
      <c r="D153" s="333">
        <f aca="true" t="shared" si="49" ref="D153:I153">D147+D152</f>
        <v>22638</v>
      </c>
      <c r="E153" s="333">
        <f t="shared" si="49"/>
        <v>18663</v>
      </c>
      <c r="F153" s="333">
        <f t="shared" si="49"/>
        <v>20286</v>
      </c>
      <c r="G153" s="333">
        <f t="shared" si="49"/>
        <v>16727</v>
      </c>
      <c r="H153" s="333">
        <f t="shared" si="49"/>
        <v>42924</v>
      </c>
      <c r="I153" s="333">
        <f t="shared" si="49"/>
        <v>35390</v>
      </c>
    </row>
    <row r="154" spans="1:9" s="186" customFormat="1" ht="10.5" customHeight="1">
      <c r="A154" s="241"/>
      <c r="B154" s="241"/>
      <c r="C154" s="247"/>
      <c r="D154" s="246"/>
      <c r="E154" s="246"/>
      <c r="F154" s="246"/>
      <c r="G154" s="246"/>
      <c r="H154" s="246"/>
      <c r="I154" s="246"/>
    </row>
    <row r="155" spans="1:9" s="186" customFormat="1" ht="10.5" customHeight="1">
      <c r="A155" s="241"/>
      <c r="B155" s="241"/>
      <c r="C155" s="247"/>
      <c r="D155" s="246"/>
      <c r="E155" s="246"/>
      <c r="F155" s="246"/>
      <c r="G155" s="246"/>
      <c r="H155" s="246"/>
      <c r="I155" s="246"/>
    </row>
    <row r="156" spans="1:3" s="191" customFormat="1" ht="10.5" customHeight="1">
      <c r="A156" s="744" t="s">
        <v>22</v>
      </c>
      <c r="B156" s="744"/>
      <c r="C156" s="744"/>
    </row>
    <row r="157" spans="1:3" s="191" customFormat="1" ht="10.5" customHeight="1">
      <c r="A157" s="744" t="s">
        <v>75</v>
      </c>
      <c r="B157" s="744"/>
      <c r="C157" s="744"/>
    </row>
    <row r="158" spans="1:9" s="191" customFormat="1" ht="10.5" customHeight="1">
      <c r="A158" s="745" t="s">
        <v>524</v>
      </c>
      <c r="B158" s="745"/>
      <c r="C158" s="745"/>
      <c r="D158" s="745"/>
      <c r="E158" s="745"/>
      <c r="F158" s="745"/>
      <c r="G158" s="745"/>
      <c r="H158" s="745"/>
      <c r="I158" s="745"/>
    </row>
    <row r="159" spans="3:9" s="191" customFormat="1" ht="10.5" customHeight="1">
      <c r="C159" s="192"/>
      <c r="D159" s="192"/>
      <c r="E159" s="192"/>
      <c r="F159" s="192"/>
      <c r="G159" s="192"/>
      <c r="H159" s="746" t="s">
        <v>76</v>
      </c>
      <c r="I159" s="746"/>
    </row>
    <row r="160" spans="1:9" s="191" customFormat="1" ht="10.5" customHeight="1">
      <c r="A160" s="747" t="s">
        <v>37</v>
      </c>
      <c r="B160" s="748"/>
      <c r="C160" s="753" t="s">
        <v>38</v>
      </c>
      <c r="D160" s="754" t="s">
        <v>39</v>
      </c>
      <c r="E160" s="754"/>
      <c r="F160" s="754"/>
      <c r="G160" s="754"/>
      <c r="H160" s="754"/>
      <c r="I160" s="754"/>
    </row>
    <row r="161" spans="1:9" s="191" customFormat="1" ht="10.5" customHeight="1">
      <c r="A161" s="749"/>
      <c r="B161" s="750"/>
      <c r="C161" s="753"/>
      <c r="D161" s="755" t="s">
        <v>77</v>
      </c>
      <c r="E161" s="755"/>
      <c r="F161" s="755" t="s">
        <v>78</v>
      </c>
      <c r="G161" s="755"/>
      <c r="H161" s="755" t="s">
        <v>79</v>
      </c>
      <c r="I161" s="755"/>
    </row>
    <row r="162" spans="1:9" s="191" customFormat="1" ht="10.5" customHeight="1">
      <c r="A162" s="751"/>
      <c r="B162" s="752"/>
      <c r="C162" s="753"/>
      <c r="D162" s="368" t="s">
        <v>40</v>
      </c>
      <c r="E162" s="368" t="s">
        <v>41</v>
      </c>
      <c r="F162" s="368" t="s">
        <v>40</v>
      </c>
      <c r="G162" s="368" t="s">
        <v>41</v>
      </c>
      <c r="H162" s="368" t="s">
        <v>40</v>
      </c>
      <c r="I162" s="368" t="s">
        <v>41</v>
      </c>
    </row>
    <row r="163" spans="1:9" s="191" customFormat="1" ht="10.5" customHeight="1">
      <c r="A163" s="738" t="s">
        <v>52</v>
      </c>
      <c r="B163" s="739"/>
      <c r="C163" s="194" t="s">
        <v>43</v>
      </c>
      <c r="D163" s="38">
        <v>0</v>
      </c>
      <c r="E163" s="38">
        <v>0</v>
      </c>
      <c r="F163" s="38">
        <v>1770</v>
      </c>
      <c r="G163" s="38">
        <v>1471</v>
      </c>
      <c r="H163" s="48">
        <f aca="true" t="shared" si="50" ref="H163:I165">D163+F163</f>
        <v>1770</v>
      </c>
      <c r="I163" s="48">
        <f t="shared" si="50"/>
        <v>1471</v>
      </c>
    </row>
    <row r="164" spans="1:9" s="191" customFormat="1" ht="10.5" customHeight="1">
      <c r="A164" s="740"/>
      <c r="B164" s="741"/>
      <c r="C164" s="194" t="s">
        <v>44</v>
      </c>
      <c r="D164" s="38">
        <v>0</v>
      </c>
      <c r="E164" s="38">
        <v>0</v>
      </c>
      <c r="F164" s="38">
        <v>0</v>
      </c>
      <c r="G164" s="38">
        <v>0</v>
      </c>
      <c r="H164" s="48">
        <f t="shared" si="50"/>
        <v>0</v>
      </c>
      <c r="I164" s="48">
        <f t="shared" si="50"/>
        <v>0</v>
      </c>
    </row>
    <row r="165" spans="1:9" s="191" customFormat="1" ht="10.5" customHeight="1">
      <c r="A165" s="740"/>
      <c r="B165" s="741"/>
      <c r="C165" s="194" t="s">
        <v>45</v>
      </c>
      <c r="D165" s="38">
        <v>0</v>
      </c>
      <c r="E165" s="38">
        <v>0</v>
      </c>
      <c r="F165" s="38">
        <v>0</v>
      </c>
      <c r="G165" s="38">
        <v>0</v>
      </c>
      <c r="H165" s="48">
        <f t="shared" si="50"/>
        <v>0</v>
      </c>
      <c r="I165" s="48">
        <f t="shared" si="50"/>
        <v>0</v>
      </c>
    </row>
    <row r="166" spans="1:9" s="191" customFormat="1" ht="10.5" customHeight="1">
      <c r="A166" s="740"/>
      <c r="B166" s="741"/>
      <c r="C166" s="195" t="s">
        <v>46</v>
      </c>
      <c r="D166" s="112">
        <f>D163+D164+D165</f>
        <v>0</v>
      </c>
      <c r="E166" s="112">
        <f>E163+E164+E165</f>
        <v>0</v>
      </c>
      <c r="F166" s="112">
        <f>F163+F164+F165</f>
        <v>1770</v>
      </c>
      <c r="G166" s="112">
        <f>G163+G164+G165</f>
        <v>1471</v>
      </c>
      <c r="H166" s="112">
        <f>SUM(H163:H165)</f>
        <v>1770</v>
      </c>
      <c r="I166" s="112">
        <f>SUM(I163:I165)</f>
        <v>1471</v>
      </c>
    </row>
    <row r="167" spans="1:9" s="191" customFormat="1" ht="10.5" customHeight="1">
      <c r="A167" s="740"/>
      <c r="B167" s="741"/>
      <c r="C167" s="194" t="s">
        <v>47</v>
      </c>
      <c r="D167" s="38">
        <v>8952</v>
      </c>
      <c r="E167" s="38">
        <v>7415</v>
      </c>
      <c r="F167" s="38">
        <v>2530</v>
      </c>
      <c r="G167" s="38">
        <v>2149</v>
      </c>
      <c r="H167" s="48">
        <f aca="true" t="shared" si="51" ref="H167:I170">D167+F167</f>
        <v>11482</v>
      </c>
      <c r="I167" s="48">
        <f t="shared" si="51"/>
        <v>9564</v>
      </c>
    </row>
    <row r="168" spans="1:9" s="191" customFormat="1" ht="10.5" customHeight="1">
      <c r="A168" s="740"/>
      <c r="B168" s="741"/>
      <c r="C168" s="194" t="s">
        <v>48</v>
      </c>
      <c r="D168" s="38">
        <v>549</v>
      </c>
      <c r="E168" s="38">
        <v>453</v>
      </c>
      <c r="F168" s="38">
        <v>235</v>
      </c>
      <c r="G168" s="38">
        <v>200</v>
      </c>
      <c r="H168" s="48">
        <f t="shared" si="51"/>
        <v>784</v>
      </c>
      <c r="I168" s="48">
        <f t="shared" si="51"/>
        <v>653</v>
      </c>
    </row>
    <row r="169" spans="1:9" s="191" customFormat="1" ht="10.5" customHeight="1">
      <c r="A169" s="740"/>
      <c r="B169" s="741"/>
      <c r="C169" s="194" t="s">
        <v>50</v>
      </c>
      <c r="D169" s="38">
        <v>263</v>
      </c>
      <c r="E169" s="38">
        <v>218</v>
      </c>
      <c r="F169" s="38">
        <v>35</v>
      </c>
      <c r="G169" s="38">
        <v>30</v>
      </c>
      <c r="H169" s="48">
        <f t="shared" si="51"/>
        <v>298</v>
      </c>
      <c r="I169" s="48">
        <f t="shared" si="51"/>
        <v>248</v>
      </c>
    </row>
    <row r="170" spans="1:9" s="191" customFormat="1" ht="10.5" customHeight="1">
      <c r="A170" s="740"/>
      <c r="B170" s="741"/>
      <c r="C170" s="194" t="s">
        <v>49</v>
      </c>
      <c r="D170" s="38">
        <v>274</v>
      </c>
      <c r="E170" s="38">
        <v>224</v>
      </c>
      <c r="F170" s="38">
        <v>235</v>
      </c>
      <c r="G170" s="38">
        <v>200</v>
      </c>
      <c r="H170" s="48">
        <f t="shared" si="51"/>
        <v>509</v>
      </c>
      <c r="I170" s="48">
        <f t="shared" si="51"/>
        <v>424</v>
      </c>
    </row>
    <row r="171" spans="1:9" s="191" customFormat="1" ht="10.5" customHeight="1">
      <c r="A171" s="740"/>
      <c r="B171" s="741"/>
      <c r="C171" s="195" t="s">
        <v>51</v>
      </c>
      <c r="D171" s="112">
        <f>D167+D168+D169+D170</f>
        <v>10038</v>
      </c>
      <c r="E171" s="112">
        <f>E167+E168+E169+E170</f>
        <v>8310</v>
      </c>
      <c r="F171" s="112">
        <f>F167+F168+F169+F170</f>
        <v>3035</v>
      </c>
      <c r="G171" s="112">
        <f>G167+G168+G169+G170</f>
        <v>2579</v>
      </c>
      <c r="H171" s="112">
        <f>SUM(H167:H170)</f>
        <v>13073</v>
      </c>
      <c r="I171" s="112">
        <f>SUM(I167:I170)</f>
        <v>10889</v>
      </c>
    </row>
    <row r="172" spans="1:9" s="191" customFormat="1" ht="10.5" customHeight="1">
      <c r="A172" s="742"/>
      <c r="B172" s="743"/>
      <c r="C172" s="435" t="s">
        <v>284</v>
      </c>
      <c r="D172" s="49">
        <f aca="true" t="shared" si="52" ref="D172:I172">D166+D171</f>
        <v>10038</v>
      </c>
      <c r="E172" s="49">
        <f t="shared" si="52"/>
        <v>8310</v>
      </c>
      <c r="F172" s="49">
        <f t="shared" si="52"/>
        <v>4805</v>
      </c>
      <c r="G172" s="49">
        <f t="shared" si="52"/>
        <v>4050</v>
      </c>
      <c r="H172" s="49">
        <f t="shared" si="52"/>
        <v>14843</v>
      </c>
      <c r="I172" s="49">
        <f t="shared" si="52"/>
        <v>12360</v>
      </c>
    </row>
    <row r="173" spans="1:9" s="191" customFormat="1" ht="10.5" customHeight="1">
      <c r="A173" s="756" t="s">
        <v>53</v>
      </c>
      <c r="B173" s="756" t="s">
        <v>54</v>
      </c>
      <c r="C173" s="194" t="s">
        <v>43</v>
      </c>
      <c r="D173" s="48">
        <v>8</v>
      </c>
      <c r="E173" s="48">
        <v>6</v>
      </c>
      <c r="F173" s="48">
        <v>0</v>
      </c>
      <c r="G173" s="48">
        <v>0</v>
      </c>
      <c r="H173" s="48">
        <f>D173+F173</f>
        <v>8</v>
      </c>
      <c r="I173" s="48">
        <f aca="true" t="shared" si="53" ref="H173:I176">E173+G173</f>
        <v>6</v>
      </c>
    </row>
    <row r="174" spans="1:9" s="191" customFormat="1" ht="10.5" customHeight="1">
      <c r="A174" s="757"/>
      <c r="B174" s="757"/>
      <c r="C174" s="194" t="s">
        <v>44</v>
      </c>
      <c r="D174" s="48">
        <v>5</v>
      </c>
      <c r="E174" s="48">
        <v>4</v>
      </c>
      <c r="F174" s="48">
        <v>0</v>
      </c>
      <c r="G174" s="48">
        <v>0</v>
      </c>
      <c r="H174" s="48">
        <f t="shared" si="53"/>
        <v>5</v>
      </c>
      <c r="I174" s="48">
        <f t="shared" si="53"/>
        <v>4</v>
      </c>
    </row>
    <row r="175" spans="1:9" s="191" customFormat="1" ht="10.5" customHeight="1">
      <c r="A175" s="757"/>
      <c r="B175" s="757"/>
      <c r="C175" s="194" t="s">
        <v>45</v>
      </c>
      <c r="D175" s="48">
        <v>6</v>
      </c>
      <c r="E175" s="48">
        <v>5</v>
      </c>
      <c r="F175" s="48">
        <v>0</v>
      </c>
      <c r="G175" s="48">
        <v>0</v>
      </c>
      <c r="H175" s="48">
        <f t="shared" si="53"/>
        <v>6</v>
      </c>
      <c r="I175" s="48">
        <f t="shared" si="53"/>
        <v>5</v>
      </c>
    </row>
    <row r="176" spans="1:9" s="191" customFormat="1" ht="10.5" customHeight="1">
      <c r="A176" s="757"/>
      <c r="B176" s="757"/>
      <c r="C176" s="518" t="s">
        <v>577</v>
      </c>
      <c r="D176" s="48">
        <v>6</v>
      </c>
      <c r="E176" s="48">
        <v>5</v>
      </c>
      <c r="F176" s="48">
        <v>0</v>
      </c>
      <c r="G176" s="48">
        <v>0</v>
      </c>
      <c r="H176" s="48">
        <f t="shared" si="53"/>
        <v>6</v>
      </c>
      <c r="I176" s="48">
        <f t="shared" si="53"/>
        <v>5</v>
      </c>
    </row>
    <row r="177" spans="1:9" s="191" customFormat="1" ht="10.5" customHeight="1">
      <c r="A177" s="757"/>
      <c r="B177" s="757"/>
      <c r="C177" s="195" t="s">
        <v>46</v>
      </c>
      <c r="D177" s="112">
        <f>D173+D174+D175+D176</f>
        <v>25</v>
      </c>
      <c r="E177" s="112">
        <f>E173+E174+E175+E176</f>
        <v>20</v>
      </c>
      <c r="F177" s="112">
        <f>F173+F174+F175</f>
        <v>0</v>
      </c>
      <c r="G177" s="112">
        <f>G173+G174+G175</f>
        <v>0</v>
      </c>
      <c r="H177" s="112">
        <f>SUM(H173:H176)</f>
        <v>25</v>
      </c>
      <c r="I177" s="112">
        <f>SUM(I173:I176)</f>
        <v>20</v>
      </c>
    </row>
    <row r="178" spans="1:9" s="191" customFormat="1" ht="10.5" customHeight="1">
      <c r="A178" s="757"/>
      <c r="B178" s="757"/>
      <c r="C178" s="194" t="s">
        <v>47</v>
      </c>
      <c r="D178" s="48">
        <v>1300</v>
      </c>
      <c r="E178" s="48">
        <v>1076</v>
      </c>
      <c r="F178" s="48">
        <v>0</v>
      </c>
      <c r="G178" s="48">
        <v>0</v>
      </c>
      <c r="H178" s="48">
        <f aca="true" t="shared" si="54" ref="H178:I181">D178+F178</f>
        <v>1300</v>
      </c>
      <c r="I178" s="48">
        <f t="shared" si="54"/>
        <v>1076</v>
      </c>
    </row>
    <row r="179" spans="1:9" s="191" customFormat="1" ht="10.5" customHeight="1">
      <c r="A179" s="757"/>
      <c r="B179" s="757"/>
      <c r="C179" s="194" t="s">
        <v>48</v>
      </c>
      <c r="D179" s="48">
        <v>18</v>
      </c>
      <c r="E179" s="48">
        <v>15</v>
      </c>
      <c r="F179" s="48">
        <v>0</v>
      </c>
      <c r="G179" s="48">
        <v>0</v>
      </c>
      <c r="H179" s="48">
        <f t="shared" si="54"/>
        <v>18</v>
      </c>
      <c r="I179" s="48">
        <f t="shared" si="54"/>
        <v>15</v>
      </c>
    </row>
    <row r="180" spans="1:9" s="191" customFormat="1" ht="10.5" customHeight="1">
      <c r="A180" s="757"/>
      <c r="B180" s="757"/>
      <c r="C180" s="194" t="s">
        <v>50</v>
      </c>
      <c r="D180" s="48">
        <v>4</v>
      </c>
      <c r="E180" s="48">
        <v>3</v>
      </c>
      <c r="F180" s="48">
        <v>0</v>
      </c>
      <c r="G180" s="48">
        <v>0</v>
      </c>
      <c r="H180" s="48">
        <f t="shared" si="54"/>
        <v>4</v>
      </c>
      <c r="I180" s="48">
        <f t="shared" si="54"/>
        <v>3</v>
      </c>
    </row>
    <row r="181" spans="1:9" s="191" customFormat="1" ht="10.5" customHeight="1">
      <c r="A181" s="757"/>
      <c r="B181" s="757"/>
      <c r="C181" s="194" t="s">
        <v>49</v>
      </c>
      <c r="D181" s="48">
        <v>579</v>
      </c>
      <c r="E181" s="48">
        <v>479</v>
      </c>
      <c r="F181" s="48">
        <v>0</v>
      </c>
      <c r="G181" s="48">
        <v>0</v>
      </c>
      <c r="H181" s="48">
        <f t="shared" si="54"/>
        <v>579</v>
      </c>
      <c r="I181" s="48">
        <f t="shared" si="54"/>
        <v>479</v>
      </c>
    </row>
    <row r="182" spans="1:9" s="191" customFormat="1" ht="10.5" customHeight="1">
      <c r="A182" s="757"/>
      <c r="B182" s="757"/>
      <c r="C182" s="195" t="s">
        <v>51</v>
      </c>
      <c r="D182" s="112">
        <f>D178+D179+D180+D181</f>
        <v>1901</v>
      </c>
      <c r="E182" s="112">
        <f>E178+E179+E180+E181</f>
        <v>1573</v>
      </c>
      <c r="F182" s="112">
        <f>F178+F179+F180+F181</f>
        <v>0</v>
      </c>
      <c r="G182" s="112">
        <f>G178+G179+G180+G181</f>
        <v>0</v>
      </c>
      <c r="H182" s="112">
        <f>SUM(H178:H181)</f>
        <v>1901</v>
      </c>
      <c r="I182" s="112">
        <f>SUM(I178:I181)</f>
        <v>1573</v>
      </c>
    </row>
    <row r="183" spans="1:9" s="191" customFormat="1" ht="10.5" customHeight="1">
      <c r="A183" s="757"/>
      <c r="B183" s="758"/>
      <c r="C183" s="435" t="s">
        <v>284</v>
      </c>
      <c r="D183" s="49">
        <f aca="true" t="shared" si="55" ref="D183:I183">D177+D182</f>
        <v>1926</v>
      </c>
      <c r="E183" s="49">
        <f t="shared" si="55"/>
        <v>1593</v>
      </c>
      <c r="F183" s="49">
        <f t="shared" si="55"/>
        <v>0</v>
      </c>
      <c r="G183" s="49">
        <f t="shared" si="55"/>
        <v>0</v>
      </c>
      <c r="H183" s="49">
        <f t="shared" si="55"/>
        <v>1926</v>
      </c>
      <c r="I183" s="49">
        <f t="shared" si="55"/>
        <v>1593</v>
      </c>
    </row>
    <row r="184" spans="1:9" s="191" customFormat="1" ht="10.5" customHeight="1">
      <c r="A184" s="757"/>
      <c r="B184" s="756" t="s">
        <v>55</v>
      </c>
      <c r="C184" s="194" t="s">
        <v>43</v>
      </c>
      <c r="D184" s="48">
        <v>0</v>
      </c>
      <c r="E184" s="48">
        <v>0</v>
      </c>
      <c r="F184" s="48">
        <v>0</v>
      </c>
      <c r="G184" s="48">
        <v>0</v>
      </c>
      <c r="H184" s="48">
        <f aca="true" t="shared" si="56" ref="H184:I186">D184+F184</f>
        <v>0</v>
      </c>
      <c r="I184" s="48">
        <f t="shared" si="56"/>
        <v>0</v>
      </c>
    </row>
    <row r="185" spans="1:9" s="191" customFormat="1" ht="10.5" customHeight="1">
      <c r="A185" s="757"/>
      <c r="B185" s="757"/>
      <c r="C185" s="194" t="s">
        <v>44</v>
      </c>
      <c r="D185" s="48">
        <v>0</v>
      </c>
      <c r="E185" s="48">
        <v>0</v>
      </c>
      <c r="F185" s="48">
        <v>0</v>
      </c>
      <c r="G185" s="48">
        <v>0</v>
      </c>
      <c r="H185" s="48">
        <f t="shared" si="56"/>
        <v>0</v>
      </c>
      <c r="I185" s="48">
        <f t="shared" si="56"/>
        <v>0</v>
      </c>
    </row>
    <row r="186" spans="1:9" s="191" customFormat="1" ht="10.5" customHeight="1">
      <c r="A186" s="757"/>
      <c r="B186" s="757"/>
      <c r="C186" s="194" t="s">
        <v>45</v>
      </c>
      <c r="D186" s="48">
        <v>0</v>
      </c>
      <c r="E186" s="48">
        <v>0</v>
      </c>
      <c r="F186" s="48">
        <v>0</v>
      </c>
      <c r="G186" s="48">
        <v>0</v>
      </c>
      <c r="H186" s="48">
        <f t="shared" si="56"/>
        <v>0</v>
      </c>
      <c r="I186" s="48">
        <f t="shared" si="56"/>
        <v>0</v>
      </c>
    </row>
    <row r="187" spans="1:9" s="191" customFormat="1" ht="10.5" customHeight="1">
      <c r="A187" s="757"/>
      <c r="B187" s="757"/>
      <c r="C187" s="195" t="s">
        <v>46</v>
      </c>
      <c r="D187" s="112">
        <f>D184+D185+D186</f>
        <v>0</v>
      </c>
      <c r="E187" s="112">
        <f>E184+E185+E186</f>
        <v>0</v>
      </c>
      <c r="F187" s="112">
        <f>F184+F185+F186</f>
        <v>0</v>
      </c>
      <c r="G187" s="112">
        <f>G184+G185+G186</f>
        <v>0</v>
      </c>
      <c r="H187" s="112">
        <f>SUM(H184:H186)</f>
        <v>0</v>
      </c>
      <c r="I187" s="112">
        <f>SUM(I184:I186)</f>
        <v>0</v>
      </c>
    </row>
    <row r="188" spans="1:9" s="191" customFormat="1" ht="10.5" customHeight="1">
      <c r="A188" s="757"/>
      <c r="B188" s="757"/>
      <c r="C188" s="194" t="s">
        <v>47</v>
      </c>
      <c r="D188" s="48">
        <v>2711</v>
      </c>
      <c r="E188" s="48">
        <v>2244</v>
      </c>
      <c r="F188" s="48">
        <v>0</v>
      </c>
      <c r="G188" s="48">
        <v>0</v>
      </c>
      <c r="H188" s="48">
        <f aca="true" t="shared" si="57" ref="H188:I191">D188+F188</f>
        <v>2711</v>
      </c>
      <c r="I188" s="48">
        <f t="shared" si="57"/>
        <v>2244</v>
      </c>
    </row>
    <row r="189" spans="1:9" s="191" customFormat="1" ht="10.5" customHeight="1">
      <c r="A189" s="757"/>
      <c r="B189" s="757"/>
      <c r="C189" s="194" t="s">
        <v>48</v>
      </c>
      <c r="D189" s="48">
        <v>6</v>
      </c>
      <c r="E189" s="48">
        <v>5</v>
      </c>
      <c r="F189" s="48">
        <v>0</v>
      </c>
      <c r="G189" s="48">
        <v>0</v>
      </c>
      <c r="H189" s="48">
        <f t="shared" si="57"/>
        <v>6</v>
      </c>
      <c r="I189" s="48">
        <f t="shared" si="57"/>
        <v>5</v>
      </c>
    </row>
    <row r="190" spans="1:9" s="191" customFormat="1" ht="10.5" customHeight="1">
      <c r="A190" s="757"/>
      <c r="B190" s="757"/>
      <c r="C190" s="194" t="s">
        <v>50</v>
      </c>
      <c r="D190" s="48">
        <v>20</v>
      </c>
      <c r="E190" s="48">
        <v>17</v>
      </c>
      <c r="F190" s="48">
        <v>0</v>
      </c>
      <c r="G190" s="48">
        <v>0</v>
      </c>
      <c r="H190" s="48">
        <f t="shared" si="57"/>
        <v>20</v>
      </c>
      <c r="I190" s="48">
        <f t="shared" si="57"/>
        <v>17</v>
      </c>
    </row>
    <row r="191" spans="1:9" s="191" customFormat="1" ht="10.5" customHeight="1">
      <c r="A191" s="757"/>
      <c r="B191" s="757"/>
      <c r="C191" s="194" t="s">
        <v>49</v>
      </c>
      <c r="D191" s="48">
        <v>581</v>
      </c>
      <c r="E191" s="48">
        <v>481</v>
      </c>
      <c r="F191" s="48">
        <v>0</v>
      </c>
      <c r="G191" s="48">
        <v>0</v>
      </c>
      <c r="H191" s="48">
        <f t="shared" si="57"/>
        <v>581</v>
      </c>
      <c r="I191" s="48">
        <f t="shared" si="57"/>
        <v>481</v>
      </c>
    </row>
    <row r="192" spans="1:9" s="191" customFormat="1" ht="10.5" customHeight="1">
      <c r="A192" s="757"/>
      <c r="B192" s="757"/>
      <c r="C192" s="195" t="s">
        <v>51</v>
      </c>
      <c r="D192" s="112">
        <f>D188+D189+D190+D191</f>
        <v>3318</v>
      </c>
      <c r="E192" s="112">
        <f>E188+E189+E190+E191</f>
        <v>2747</v>
      </c>
      <c r="F192" s="112">
        <f>F188+F189+F190+F191</f>
        <v>0</v>
      </c>
      <c r="G192" s="112">
        <f>G188+G189+G190+G191</f>
        <v>0</v>
      </c>
      <c r="H192" s="112">
        <f>SUM(H188:H191)</f>
        <v>3318</v>
      </c>
      <c r="I192" s="112">
        <f>SUM(I188:I191)</f>
        <v>2747</v>
      </c>
    </row>
    <row r="193" spans="1:9" s="191" customFormat="1" ht="10.5" customHeight="1">
      <c r="A193" s="758"/>
      <c r="B193" s="758"/>
      <c r="C193" s="435" t="s">
        <v>284</v>
      </c>
      <c r="D193" s="49">
        <f aca="true" t="shared" si="58" ref="D193:I193">D187+D192</f>
        <v>3318</v>
      </c>
      <c r="E193" s="49">
        <f t="shared" si="58"/>
        <v>2747</v>
      </c>
      <c r="F193" s="49">
        <f t="shared" si="58"/>
        <v>0</v>
      </c>
      <c r="G193" s="49">
        <f t="shared" si="58"/>
        <v>0</v>
      </c>
      <c r="H193" s="49">
        <f t="shared" si="58"/>
        <v>3318</v>
      </c>
      <c r="I193" s="49">
        <f t="shared" si="58"/>
        <v>2747</v>
      </c>
    </row>
    <row r="194" spans="1:9" s="191" customFormat="1" ht="10.5" customHeight="1">
      <c r="A194" s="735" t="s">
        <v>56</v>
      </c>
      <c r="B194" s="736"/>
      <c r="C194" s="737"/>
      <c r="D194" s="344">
        <f>D183+D192</f>
        <v>5244</v>
      </c>
      <c r="E194" s="344">
        <f>E183+E192</f>
        <v>4340</v>
      </c>
      <c r="F194" s="344">
        <f>F187+F192</f>
        <v>0</v>
      </c>
      <c r="G194" s="344">
        <f>G187+G192</f>
        <v>0</v>
      </c>
      <c r="H194" s="344">
        <f>H183+H193</f>
        <v>5244</v>
      </c>
      <c r="I194" s="344">
        <f>I183+I193</f>
        <v>4340</v>
      </c>
    </row>
    <row r="195" spans="1:9" s="191" customFormat="1" ht="10.5" customHeight="1">
      <c r="A195" s="738" t="s">
        <v>386</v>
      </c>
      <c r="B195" s="739"/>
      <c r="C195" s="194" t="s">
        <v>43</v>
      </c>
      <c r="D195" s="48">
        <f aca="true" t="shared" si="59" ref="D195:I197">D163+D173+D184</f>
        <v>8</v>
      </c>
      <c r="E195" s="48">
        <f t="shared" si="59"/>
        <v>6</v>
      </c>
      <c r="F195" s="48">
        <f t="shared" si="59"/>
        <v>1770</v>
      </c>
      <c r="G195" s="48">
        <f t="shared" si="59"/>
        <v>1471</v>
      </c>
      <c r="H195" s="48">
        <f t="shared" si="59"/>
        <v>1778</v>
      </c>
      <c r="I195" s="48">
        <f t="shared" si="59"/>
        <v>1477</v>
      </c>
    </row>
    <row r="196" spans="1:9" s="191" customFormat="1" ht="10.5" customHeight="1">
      <c r="A196" s="740"/>
      <c r="B196" s="741"/>
      <c r="C196" s="194" t="s">
        <v>44</v>
      </c>
      <c r="D196" s="48">
        <f t="shared" si="59"/>
        <v>5</v>
      </c>
      <c r="E196" s="48">
        <f t="shared" si="59"/>
        <v>4</v>
      </c>
      <c r="F196" s="48">
        <f t="shared" si="59"/>
        <v>0</v>
      </c>
      <c r="G196" s="48">
        <f t="shared" si="59"/>
        <v>0</v>
      </c>
      <c r="H196" s="48">
        <f t="shared" si="59"/>
        <v>5</v>
      </c>
      <c r="I196" s="48">
        <f t="shared" si="59"/>
        <v>4</v>
      </c>
    </row>
    <row r="197" spans="1:9" s="191" customFormat="1" ht="10.5" customHeight="1">
      <c r="A197" s="740"/>
      <c r="B197" s="741"/>
      <c r="C197" s="194" t="s">
        <v>45</v>
      </c>
      <c r="D197" s="48">
        <f t="shared" si="59"/>
        <v>6</v>
      </c>
      <c r="E197" s="48">
        <f t="shared" si="59"/>
        <v>5</v>
      </c>
      <c r="F197" s="48">
        <f t="shared" si="59"/>
        <v>0</v>
      </c>
      <c r="G197" s="48">
        <f t="shared" si="59"/>
        <v>0</v>
      </c>
      <c r="H197" s="48">
        <f t="shared" si="59"/>
        <v>6</v>
      </c>
      <c r="I197" s="48">
        <f t="shared" si="59"/>
        <v>5</v>
      </c>
    </row>
    <row r="198" spans="1:9" s="191" customFormat="1" ht="10.5" customHeight="1">
      <c r="A198" s="740"/>
      <c r="B198" s="741"/>
      <c r="C198" s="518" t="s">
        <v>577</v>
      </c>
      <c r="D198" s="48">
        <v>6</v>
      </c>
      <c r="E198" s="48">
        <v>5</v>
      </c>
      <c r="F198" s="48">
        <v>0</v>
      </c>
      <c r="G198" s="48">
        <v>0</v>
      </c>
      <c r="H198" s="48">
        <v>6</v>
      </c>
      <c r="I198" s="48">
        <v>5</v>
      </c>
    </row>
    <row r="199" spans="1:9" s="191" customFormat="1" ht="10.5" customHeight="1">
      <c r="A199" s="740"/>
      <c r="B199" s="741"/>
      <c r="C199" s="435" t="s">
        <v>46</v>
      </c>
      <c r="D199" s="49">
        <f>SUM(D195:D198)</f>
        <v>25</v>
      </c>
      <c r="E199" s="49">
        <f>SUM(E195:E198)</f>
        <v>20</v>
      </c>
      <c r="F199" s="49">
        <f>SUM(F195:F197)</f>
        <v>1770</v>
      </c>
      <c r="G199" s="49">
        <f>SUM(G195:G197)</f>
        <v>1471</v>
      </c>
      <c r="H199" s="49">
        <f>SUM(H195:H198)</f>
        <v>1795</v>
      </c>
      <c r="I199" s="49">
        <f>SUM(I195:I198)</f>
        <v>1491</v>
      </c>
    </row>
    <row r="200" spans="1:9" s="191" customFormat="1" ht="10.5" customHeight="1">
      <c r="A200" s="740"/>
      <c r="B200" s="741"/>
      <c r="C200" s="194" t="s">
        <v>47</v>
      </c>
      <c r="D200" s="48">
        <f aca="true" t="shared" si="60" ref="D200:I203">D167+D178+D188</f>
        <v>12963</v>
      </c>
      <c r="E200" s="48">
        <f t="shared" si="60"/>
        <v>10735</v>
      </c>
      <c r="F200" s="48">
        <f t="shared" si="60"/>
        <v>2530</v>
      </c>
      <c r="G200" s="48">
        <f t="shared" si="60"/>
        <v>2149</v>
      </c>
      <c r="H200" s="48">
        <f t="shared" si="60"/>
        <v>15493</v>
      </c>
      <c r="I200" s="48">
        <f t="shared" si="60"/>
        <v>12884</v>
      </c>
    </row>
    <row r="201" spans="1:9" s="191" customFormat="1" ht="10.5" customHeight="1">
      <c r="A201" s="740"/>
      <c r="B201" s="741"/>
      <c r="C201" s="194" t="s">
        <v>48</v>
      </c>
      <c r="D201" s="48">
        <f t="shared" si="60"/>
        <v>573</v>
      </c>
      <c r="E201" s="48">
        <f t="shared" si="60"/>
        <v>473</v>
      </c>
      <c r="F201" s="48">
        <f t="shared" si="60"/>
        <v>235</v>
      </c>
      <c r="G201" s="48">
        <f t="shared" si="60"/>
        <v>200</v>
      </c>
      <c r="H201" s="48">
        <f t="shared" si="60"/>
        <v>808</v>
      </c>
      <c r="I201" s="48">
        <f t="shared" si="60"/>
        <v>673</v>
      </c>
    </row>
    <row r="202" spans="1:9" s="191" customFormat="1" ht="10.5" customHeight="1">
      <c r="A202" s="740"/>
      <c r="B202" s="741"/>
      <c r="C202" s="194" t="s">
        <v>50</v>
      </c>
      <c r="D202" s="48">
        <f t="shared" si="60"/>
        <v>287</v>
      </c>
      <c r="E202" s="48">
        <f t="shared" si="60"/>
        <v>238</v>
      </c>
      <c r="F202" s="48">
        <f t="shared" si="60"/>
        <v>35</v>
      </c>
      <c r="G202" s="48">
        <f t="shared" si="60"/>
        <v>30</v>
      </c>
      <c r="H202" s="48">
        <f t="shared" si="60"/>
        <v>322</v>
      </c>
      <c r="I202" s="48">
        <f t="shared" si="60"/>
        <v>268</v>
      </c>
    </row>
    <row r="203" spans="1:9" s="191" customFormat="1" ht="10.5" customHeight="1">
      <c r="A203" s="740"/>
      <c r="B203" s="741"/>
      <c r="C203" s="194" t="s">
        <v>49</v>
      </c>
      <c r="D203" s="48">
        <f t="shared" si="60"/>
        <v>1434</v>
      </c>
      <c r="E203" s="48">
        <f t="shared" si="60"/>
        <v>1184</v>
      </c>
      <c r="F203" s="48">
        <f t="shared" si="60"/>
        <v>235</v>
      </c>
      <c r="G203" s="48">
        <f t="shared" si="60"/>
        <v>200</v>
      </c>
      <c r="H203" s="48">
        <f t="shared" si="60"/>
        <v>1669</v>
      </c>
      <c r="I203" s="48">
        <f t="shared" si="60"/>
        <v>1384</v>
      </c>
    </row>
    <row r="204" spans="1:9" s="191" customFormat="1" ht="10.5" customHeight="1">
      <c r="A204" s="740"/>
      <c r="B204" s="741"/>
      <c r="C204" s="369" t="s">
        <v>51</v>
      </c>
      <c r="D204" s="351">
        <f aca="true" t="shared" si="61" ref="D204:I204">SUM(D200:D203)</f>
        <v>15257</v>
      </c>
      <c r="E204" s="351">
        <f t="shared" si="61"/>
        <v>12630</v>
      </c>
      <c r="F204" s="351">
        <f t="shared" si="61"/>
        <v>3035</v>
      </c>
      <c r="G204" s="351">
        <f t="shared" si="61"/>
        <v>2579</v>
      </c>
      <c r="H204" s="351">
        <f t="shared" si="61"/>
        <v>18292</v>
      </c>
      <c r="I204" s="351">
        <f t="shared" si="61"/>
        <v>15209</v>
      </c>
    </row>
    <row r="205" spans="1:9" s="191" customFormat="1" ht="10.5" customHeight="1">
      <c r="A205" s="742"/>
      <c r="B205" s="743"/>
      <c r="C205" s="370" t="s">
        <v>9</v>
      </c>
      <c r="D205" s="344">
        <f aca="true" t="shared" si="62" ref="D205:I205">D199+D204</f>
        <v>15282</v>
      </c>
      <c r="E205" s="344">
        <f t="shared" si="62"/>
        <v>12650</v>
      </c>
      <c r="F205" s="344">
        <f t="shared" si="62"/>
        <v>4805</v>
      </c>
      <c r="G205" s="344">
        <f t="shared" si="62"/>
        <v>4050</v>
      </c>
      <c r="H205" s="344">
        <f t="shared" si="62"/>
        <v>20087</v>
      </c>
      <c r="I205" s="344">
        <f t="shared" si="62"/>
        <v>16700</v>
      </c>
    </row>
    <row r="206" spans="1:9" s="191" customFormat="1" ht="10.5" customHeight="1">
      <c r="A206" s="241"/>
      <c r="B206" s="241"/>
      <c r="C206" s="247"/>
      <c r="D206" s="147"/>
      <c r="E206" s="147"/>
      <c r="F206" s="147"/>
      <c r="G206" s="147"/>
      <c r="H206" s="147"/>
      <c r="I206" s="147"/>
    </row>
    <row r="207" spans="1:9" s="191" customFormat="1" ht="10.5" customHeight="1">
      <c r="A207" s="241"/>
      <c r="B207" s="241"/>
      <c r="C207" s="247"/>
      <c r="D207" s="147"/>
      <c r="E207" s="147"/>
      <c r="F207" s="147"/>
      <c r="G207" s="147"/>
      <c r="H207" s="147"/>
      <c r="I207" s="147"/>
    </row>
    <row r="208" spans="1:11" ht="12.75">
      <c r="A208" s="724" t="s">
        <v>22</v>
      </c>
      <c r="B208" s="724"/>
      <c r="C208" s="724"/>
      <c r="D208" s="186"/>
      <c r="E208" s="186"/>
      <c r="F208" s="186"/>
      <c r="G208" s="186"/>
      <c r="H208" s="186"/>
      <c r="I208" s="186"/>
      <c r="J208" s="186"/>
      <c r="K208" s="186"/>
    </row>
    <row r="209" spans="1:11" ht="12.75">
      <c r="A209" s="724" t="s">
        <v>60</v>
      </c>
      <c r="B209" s="724"/>
      <c r="C209" s="724"/>
      <c r="D209" s="186"/>
      <c r="E209" s="186"/>
      <c r="F209" s="186"/>
      <c r="G209" s="186"/>
      <c r="H209" s="186"/>
      <c r="I209" s="186"/>
      <c r="J209" s="186"/>
      <c r="K209" s="186"/>
    </row>
    <row r="210" spans="1:11" ht="12.75">
      <c r="A210" s="725" t="s">
        <v>528</v>
      </c>
      <c r="B210" s="725"/>
      <c r="C210" s="725"/>
      <c r="D210" s="725"/>
      <c r="E210" s="725"/>
      <c r="F210" s="725"/>
      <c r="G210" s="725"/>
      <c r="H210" s="725"/>
      <c r="I210" s="725"/>
      <c r="J210" s="725"/>
      <c r="K210" s="725"/>
    </row>
    <row r="211" spans="1:11" ht="12.7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203" t="s">
        <v>59</v>
      </c>
    </row>
    <row r="212" spans="1:11" ht="11.25" customHeight="1">
      <c r="A212" s="726" t="s">
        <v>37</v>
      </c>
      <c r="B212" s="727"/>
      <c r="C212" s="732" t="s">
        <v>38</v>
      </c>
      <c r="D212" s="733" t="s">
        <v>39</v>
      </c>
      <c r="E212" s="733"/>
      <c r="F212" s="733"/>
      <c r="G212" s="733"/>
      <c r="H212" s="733"/>
      <c r="I212" s="733"/>
      <c r="J212" s="733"/>
      <c r="K212" s="733"/>
    </row>
    <row r="213" spans="1:11" ht="11.25" customHeight="1">
      <c r="A213" s="728"/>
      <c r="B213" s="729"/>
      <c r="C213" s="732"/>
      <c r="D213" s="734" t="s">
        <v>61</v>
      </c>
      <c r="E213" s="734"/>
      <c r="F213" s="734" t="s">
        <v>62</v>
      </c>
      <c r="G213" s="734"/>
      <c r="H213" s="734" t="s">
        <v>63</v>
      </c>
      <c r="I213" s="734"/>
      <c r="J213" s="734" t="s">
        <v>64</v>
      </c>
      <c r="K213" s="734"/>
    </row>
    <row r="214" spans="1:11" ht="10.5" customHeight="1">
      <c r="A214" s="730"/>
      <c r="B214" s="731"/>
      <c r="C214" s="732"/>
      <c r="D214" s="371" t="s">
        <v>40</v>
      </c>
      <c r="E214" s="371" t="s">
        <v>41</v>
      </c>
      <c r="F214" s="371" t="s">
        <v>40</v>
      </c>
      <c r="G214" s="371" t="s">
        <v>41</v>
      </c>
      <c r="H214" s="371" t="s">
        <v>40</v>
      </c>
      <c r="I214" s="371" t="s">
        <v>41</v>
      </c>
      <c r="J214" s="371" t="s">
        <v>40</v>
      </c>
      <c r="K214" s="371" t="s">
        <v>41</v>
      </c>
    </row>
    <row r="215" spans="1:11" ht="9.75" customHeight="1">
      <c r="A215" s="712" t="s">
        <v>52</v>
      </c>
      <c r="B215" s="713"/>
      <c r="C215" s="188" t="s">
        <v>43</v>
      </c>
      <c r="D215" s="189">
        <v>0</v>
      </c>
      <c r="E215" s="189">
        <f>D215*0.845</f>
        <v>0</v>
      </c>
      <c r="F215" s="189">
        <v>0</v>
      </c>
      <c r="G215" s="189">
        <f>F215*0.845</f>
        <v>0</v>
      </c>
      <c r="H215" s="189">
        <v>0</v>
      </c>
      <c r="I215" s="189">
        <f>H215*0.845</f>
        <v>0</v>
      </c>
      <c r="J215" s="189">
        <f aca="true" t="shared" si="63" ref="J215:K217">D215+F215+H215</f>
        <v>0</v>
      </c>
      <c r="K215" s="189">
        <f t="shared" si="63"/>
        <v>0</v>
      </c>
    </row>
    <row r="216" spans="1:11" ht="9.75" customHeight="1">
      <c r="A216" s="714"/>
      <c r="B216" s="715"/>
      <c r="C216" s="188" t="s">
        <v>44</v>
      </c>
      <c r="D216" s="189">
        <v>0</v>
      </c>
      <c r="E216" s="189">
        <f>D216*0.845</f>
        <v>0</v>
      </c>
      <c r="F216" s="189">
        <v>0</v>
      </c>
      <c r="G216" s="189">
        <f>F216*0.845</f>
        <v>0</v>
      </c>
      <c r="H216" s="189">
        <v>0</v>
      </c>
      <c r="I216" s="189">
        <f>H216*0.845</f>
        <v>0</v>
      </c>
      <c r="J216" s="189">
        <f t="shared" si="63"/>
        <v>0</v>
      </c>
      <c r="K216" s="189">
        <f t="shared" si="63"/>
        <v>0</v>
      </c>
    </row>
    <row r="217" spans="1:11" ht="9.75" customHeight="1">
      <c r="A217" s="714"/>
      <c r="B217" s="715"/>
      <c r="C217" s="188" t="s">
        <v>45</v>
      </c>
      <c r="D217" s="189">
        <v>0</v>
      </c>
      <c r="E217" s="189">
        <f>D217*0.845</f>
        <v>0</v>
      </c>
      <c r="F217" s="189">
        <v>0</v>
      </c>
      <c r="G217" s="189">
        <f>F217*0.845</f>
        <v>0</v>
      </c>
      <c r="H217" s="189">
        <v>0</v>
      </c>
      <c r="I217" s="189">
        <f>H217*0.845</f>
        <v>0</v>
      </c>
      <c r="J217" s="189">
        <f t="shared" si="63"/>
        <v>0</v>
      </c>
      <c r="K217" s="189">
        <f t="shared" si="63"/>
        <v>0</v>
      </c>
    </row>
    <row r="218" spans="1:11" ht="9.75" customHeight="1">
      <c r="A218" s="714"/>
      <c r="B218" s="715"/>
      <c r="C218" s="5" t="s">
        <v>46</v>
      </c>
      <c r="D218" s="190">
        <f>SUM(D215:D217)</f>
        <v>0</v>
      </c>
      <c r="E218" s="190">
        <f>SUM(E215:E217)</f>
        <v>0</v>
      </c>
      <c r="F218" s="190">
        <f>SUM(F215:F217)</f>
        <v>0</v>
      </c>
      <c r="G218" s="190">
        <f>SUM(G215:G217)</f>
        <v>0</v>
      </c>
      <c r="H218" s="190">
        <f>SUM(H215:H217)</f>
        <v>0</v>
      </c>
      <c r="I218" s="189">
        <f>H218*0.845</f>
        <v>0</v>
      </c>
      <c r="J218" s="190">
        <f>SUM(J215:J217)</f>
        <v>0</v>
      </c>
      <c r="K218" s="190">
        <f>SUM(K215:K217)</f>
        <v>0</v>
      </c>
    </row>
    <row r="219" spans="1:11" ht="9.75" customHeight="1">
      <c r="A219" s="714"/>
      <c r="B219" s="715"/>
      <c r="C219" s="188" t="s">
        <v>47</v>
      </c>
      <c r="D219" s="189">
        <v>0</v>
      </c>
      <c r="E219" s="189">
        <f>D219*0.889</f>
        <v>0</v>
      </c>
      <c r="F219" s="189">
        <v>0</v>
      </c>
      <c r="G219" s="189">
        <f>F219*0.889</f>
        <v>0</v>
      </c>
      <c r="H219" s="189">
        <v>0</v>
      </c>
      <c r="I219" s="189">
        <f>H219*0.889</f>
        <v>0</v>
      </c>
      <c r="J219" s="189">
        <f aca="true" t="shared" si="64" ref="J219:K223">D219+F219+H219</f>
        <v>0</v>
      </c>
      <c r="K219" s="189">
        <f t="shared" si="64"/>
        <v>0</v>
      </c>
    </row>
    <row r="220" spans="1:11" ht="9.75" customHeight="1">
      <c r="A220" s="714"/>
      <c r="B220" s="715"/>
      <c r="C220" s="188" t="s">
        <v>48</v>
      </c>
      <c r="D220" s="189">
        <v>0</v>
      </c>
      <c r="E220" s="189">
        <f>D220*0.889</f>
        <v>0</v>
      </c>
      <c r="F220" s="189">
        <v>0</v>
      </c>
      <c r="G220" s="189">
        <f>F220*0.889</f>
        <v>0</v>
      </c>
      <c r="H220" s="189">
        <v>0</v>
      </c>
      <c r="I220" s="189">
        <f>H220*0.889</f>
        <v>0</v>
      </c>
      <c r="J220" s="189">
        <f t="shared" si="64"/>
        <v>0</v>
      </c>
      <c r="K220" s="189">
        <f t="shared" si="64"/>
        <v>0</v>
      </c>
    </row>
    <row r="221" spans="1:11" ht="9.75" customHeight="1">
      <c r="A221" s="714"/>
      <c r="B221" s="715"/>
      <c r="C221" s="188" t="s">
        <v>50</v>
      </c>
      <c r="D221" s="189">
        <v>0</v>
      </c>
      <c r="E221" s="189">
        <f>D221*0.889</f>
        <v>0</v>
      </c>
      <c r="F221" s="189">
        <v>0</v>
      </c>
      <c r="G221" s="189">
        <f>F221*0.889</f>
        <v>0</v>
      </c>
      <c r="H221" s="189">
        <v>0</v>
      </c>
      <c r="I221" s="189">
        <f>H221*0.889</f>
        <v>0</v>
      </c>
      <c r="J221" s="189">
        <f t="shared" si="64"/>
        <v>0</v>
      </c>
      <c r="K221" s="189">
        <f t="shared" si="64"/>
        <v>0</v>
      </c>
    </row>
    <row r="222" spans="1:11" ht="9" customHeight="1">
      <c r="A222" s="714"/>
      <c r="B222" s="715"/>
      <c r="C222" s="188" t="s">
        <v>49</v>
      </c>
      <c r="D222" s="189">
        <v>0</v>
      </c>
      <c r="E222" s="189">
        <f>D222*0.889</f>
        <v>0</v>
      </c>
      <c r="F222" s="189">
        <v>0</v>
      </c>
      <c r="G222" s="189">
        <f>F222*0.889</f>
        <v>0</v>
      </c>
      <c r="H222" s="189">
        <v>0</v>
      </c>
      <c r="I222" s="189">
        <f>H222*0.889</f>
        <v>0</v>
      </c>
      <c r="J222" s="189">
        <f t="shared" si="64"/>
        <v>0</v>
      </c>
      <c r="K222" s="189">
        <f t="shared" si="64"/>
        <v>0</v>
      </c>
    </row>
    <row r="223" spans="1:11" ht="9" customHeight="1">
      <c r="A223" s="714"/>
      <c r="B223" s="715"/>
      <c r="C223" s="5" t="s">
        <v>51</v>
      </c>
      <c r="D223" s="190">
        <f>SUM(D219:D222)</f>
        <v>0</v>
      </c>
      <c r="E223" s="190">
        <f>SUM(E219:E222)</f>
        <v>0</v>
      </c>
      <c r="F223" s="190">
        <f>SUM(F219:F222)</f>
        <v>0</v>
      </c>
      <c r="G223" s="190">
        <f>SUM(G219:G222)</f>
        <v>0</v>
      </c>
      <c r="H223" s="190">
        <f>SUM(H219:H222)</f>
        <v>0</v>
      </c>
      <c r="I223" s="189">
        <f>H223*0.889</f>
        <v>0</v>
      </c>
      <c r="J223" s="190">
        <f t="shared" si="64"/>
        <v>0</v>
      </c>
      <c r="K223" s="190">
        <f t="shared" si="64"/>
        <v>0</v>
      </c>
    </row>
    <row r="224" spans="1:11" ht="9.75" customHeight="1">
      <c r="A224" s="716"/>
      <c r="B224" s="717"/>
      <c r="C224" s="436" t="s">
        <v>284</v>
      </c>
      <c r="D224" s="437">
        <f aca="true" t="shared" si="65" ref="D224:I224">D218+D223</f>
        <v>0</v>
      </c>
      <c r="E224" s="437">
        <f t="shared" si="65"/>
        <v>0</v>
      </c>
      <c r="F224" s="437">
        <f t="shared" si="65"/>
        <v>0</v>
      </c>
      <c r="G224" s="437">
        <f t="shared" si="65"/>
        <v>0</v>
      </c>
      <c r="H224" s="437">
        <f t="shared" si="65"/>
        <v>0</v>
      </c>
      <c r="I224" s="437">
        <f t="shared" si="65"/>
        <v>0</v>
      </c>
      <c r="J224" s="437">
        <f>J218+J223</f>
        <v>0</v>
      </c>
      <c r="K224" s="437">
        <f>K218+K223</f>
        <v>0</v>
      </c>
    </row>
    <row r="225" spans="1:11" ht="10.5" customHeight="1">
      <c r="A225" s="718" t="s">
        <v>53</v>
      </c>
      <c r="B225" s="718" t="s">
        <v>54</v>
      </c>
      <c r="C225" s="188" t="s">
        <v>43</v>
      </c>
      <c r="D225" s="48">
        <v>1309</v>
      </c>
      <c r="E225" s="48">
        <v>1107</v>
      </c>
      <c r="F225" s="48">
        <v>0</v>
      </c>
      <c r="G225" s="48">
        <f>F225*0.845</f>
        <v>0</v>
      </c>
      <c r="H225" s="48">
        <v>0</v>
      </c>
      <c r="I225" s="48">
        <f>H225*0.845</f>
        <v>0</v>
      </c>
      <c r="J225" s="48">
        <f aca="true" t="shared" si="66" ref="J225:K227">D225+F225+H225</f>
        <v>1309</v>
      </c>
      <c r="K225" s="48">
        <f t="shared" si="66"/>
        <v>1107</v>
      </c>
    </row>
    <row r="226" spans="1:11" ht="10.5" customHeight="1">
      <c r="A226" s="719"/>
      <c r="B226" s="719"/>
      <c r="C226" s="188" t="s">
        <v>44</v>
      </c>
      <c r="D226" s="48">
        <v>0</v>
      </c>
      <c r="E226" s="48">
        <v>0</v>
      </c>
      <c r="F226" s="48">
        <v>0</v>
      </c>
      <c r="G226" s="48">
        <f>F226*0.845</f>
        <v>0</v>
      </c>
      <c r="H226" s="48">
        <v>0</v>
      </c>
      <c r="I226" s="48">
        <f>H226*0.845</f>
        <v>0</v>
      </c>
      <c r="J226" s="48">
        <f t="shared" si="66"/>
        <v>0</v>
      </c>
      <c r="K226" s="48">
        <f t="shared" si="66"/>
        <v>0</v>
      </c>
    </row>
    <row r="227" spans="1:11" ht="10.5" customHeight="1">
      <c r="A227" s="719"/>
      <c r="B227" s="719"/>
      <c r="C227" s="188" t="s">
        <v>45</v>
      </c>
      <c r="D227" s="48">
        <v>11</v>
      </c>
      <c r="E227" s="48">
        <v>10</v>
      </c>
      <c r="F227" s="48">
        <v>0</v>
      </c>
      <c r="G227" s="48">
        <f>F227*0.845</f>
        <v>0</v>
      </c>
      <c r="H227" s="48">
        <v>0</v>
      </c>
      <c r="I227" s="48">
        <f>H227*0.845</f>
        <v>0</v>
      </c>
      <c r="J227" s="48">
        <f t="shared" si="66"/>
        <v>11</v>
      </c>
      <c r="K227" s="48">
        <f t="shared" si="66"/>
        <v>10</v>
      </c>
    </row>
    <row r="228" spans="1:11" ht="10.5" customHeight="1">
      <c r="A228" s="719"/>
      <c r="B228" s="719"/>
      <c r="C228" s="5" t="s">
        <v>46</v>
      </c>
      <c r="D228" s="112">
        <f>SUM(D225:D227)</f>
        <v>1320</v>
      </c>
      <c r="E228" s="112">
        <f>SUM(E225:E227)</f>
        <v>1117</v>
      </c>
      <c r="F228" s="112">
        <f>SUM(F225:F227)</f>
        <v>0</v>
      </c>
      <c r="G228" s="112">
        <f>SUM(G225:G227)</f>
        <v>0</v>
      </c>
      <c r="H228" s="112">
        <f>SUM(H225:H227)</f>
        <v>0</v>
      </c>
      <c r="I228" s="48">
        <f>H228*0.845</f>
        <v>0</v>
      </c>
      <c r="J228" s="112">
        <f>SUM(J225:J227)</f>
        <v>1320</v>
      </c>
      <c r="K228" s="112">
        <f>SUM(K225:K227)</f>
        <v>1117</v>
      </c>
    </row>
    <row r="229" spans="1:11" ht="10.5" customHeight="1">
      <c r="A229" s="719"/>
      <c r="B229" s="719"/>
      <c r="C229" s="188" t="s">
        <v>47</v>
      </c>
      <c r="D229" s="48">
        <v>168</v>
      </c>
      <c r="E229" s="48">
        <v>149</v>
      </c>
      <c r="F229" s="48">
        <v>0</v>
      </c>
      <c r="G229" s="48">
        <f>F229*0.889</f>
        <v>0</v>
      </c>
      <c r="H229" s="48">
        <v>0</v>
      </c>
      <c r="I229" s="48">
        <f>H229*0.889</f>
        <v>0</v>
      </c>
      <c r="J229" s="48">
        <f aca="true" t="shared" si="67" ref="J229:K232">D229+F229+H229</f>
        <v>168</v>
      </c>
      <c r="K229" s="48">
        <f t="shared" si="67"/>
        <v>149</v>
      </c>
    </row>
    <row r="230" spans="1:11" ht="10.5" customHeight="1">
      <c r="A230" s="719"/>
      <c r="B230" s="719"/>
      <c r="C230" s="188" t="s">
        <v>48</v>
      </c>
      <c r="D230" s="48">
        <v>8</v>
      </c>
      <c r="E230" s="48">
        <v>7</v>
      </c>
      <c r="F230" s="48">
        <v>0</v>
      </c>
      <c r="G230" s="48">
        <f>F230*0.889</f>
        <v>0</v>
      </c>
      <c r="H230" s="48">
        <v>0</v>
      </c>
      <c r="I230" s="48">
        <f>H230*0.889</f>
        <v>0</v>
      </c>
      <c r="J230" s="48">
        <f t="shared" si="67"/>
        <v>8</v>
      </c>
      <c r="K230" s="48">
        <f t="shared" si="67"/>
        <v>7</v>
      </c>
    </row>
    <row r="231" spans="1:11" ht="10.5" customHeight="1">
      <c r="A231" s="719"/>
      <c r="B231" s="719"/>
      <c r="C231" s="188" t="s">
        <v>50</v>
      </c>
      <c r="D231" s="48">
        <v>17</v>
      </c>
      <c r="E231" s="48">
        <v>15</v>
      </c>
      <c r="F231" s="48">
        <v>0</v>
      </c>
      <c r="G231" s="48">
        <f>F231*0.889</f>
        <v>0</v>
      </c>
      <c r="H231" s="48">
        <v>0</v>
      </c>
      <c r="I231" s="48">
        <f>H231*0.889</f>
        <v>0</v>
      </c>
      <c r="J231" s="48">
        <f t="shared" si="67"/>
        <v>17</v>
      </c>
      <c r="K231" s="48">
        <f t="shared" si="67"/>
        <v>15</v>
      </c>
    </row>
    <row r="232" spans="1:11" ht="10.5" customHeight="1">
      <c r="A232" s="719"/>
      <c r="B232" s="719"/>
      <c r="C232" s="188" t="s">
        <v>49</v>
      </c>
      <c r="D232" s="48">
        <v>7</v>
      </c>
      <c r="E232" s="48">
        <v>6</v>
      </c>
      <c r="F232" s="48">
        <v>0</v>
      </c>
      <c r="G232" s="48">
        <f>F232*0.889</f>
        <v>0</v>
      </c>
      <c r="H232" s="48">
        <v>0</v>
      </c>
      <c r="I232" s="48">
        <f>H232*0.889</f>
        <v>0</v>
      </c>
      <c r="J232" s="48">
        <f t="shared" si="67"/>
        <v>7</v>
      </c>
      <c r="K232" s="48">
        <f t="shared" si="67"/>
        <v>6</v>
      </c>
    </row>
    <row r="233" spans="1:11" ht="10.5" customHeight="1">
      <c r="A233" s="719"/>
      <c r="B233" s="719"/>
      <c r="C233" s="5" t="s">
        <v>51</v>
      </c>
      <c r="D233" s="112">
        <f>SUM(D229:D232)</f>
        <v>200</v>
      </c>
      <c r="E233" s="112">
        <f>SUM(E229:E232)</f>
        <v>177</v>
      </c>
      <c r="F233" s="112">
        <f>SUM(F229:F232)</f>
        <v>0</v>
      </c>
      <c r="G233" s="112">
        <f>SUM(G229:G232)</f>
        <v>0</v>
      </c>
      <c r="H233" s="112">
        <f>SUM(H229:H232)</f>
        <v>0</v>
      </c>
      <c r="I233" s="48">
        <f>H233*0.889</f>
        <v>0</v>
      </c>
      <c r="J233" s="112">
        <f>SUM(J229:J232)</f>
        <v>200</v>
      </c>
      <c r="K233" s="112">
        <f>SUM(K229:K232)</f>
        <v>177</v>
      </c>
    </row>
    <row r="234" spans="1:11" ht="10.5" customHeight="1">
      <c r="A234" s="719"/>
      <c r="B234" s="720"/>
      <c r="C234" s="436" t="s">
        <v>284</v>
      </c>
      <c r="D234" s="49">
        <f aca="true" t="shared" si="68" ref="D234:I234">D228+D233</f>
        <v>1520</v>
      </c>
      <c r="E234" s="49">
        <f t="shared" si="68"/>
        <v>1294</v>
      </c>
      <c r="F234" s="49">
        <f t="shared" si="68"/>
        <v>0</v>
      </c>
      <c r="G234" s="49">
        <f t="shared" si="68"/>
        <v>0</v>
      </c>
      <c r="H234" s="49">
        <f t="shared" si="68"/>
        <v>0</v>
      </c>
      <c r="I234" s="49">
        <f t="shared" si="68"/>
        <v>0</v>
      </c>
      <c r="J234" s="49">
        <f>J228+J233</f>
        <v>1520</v>
      </c>
      <c r="K234" s="49">
        <f>K228+K233</f>
        <v>1294</v>
      </c>
    </row>
    <row r="235" spans="1:11" ht="10.5" customHeight="1">
      <c r="A235" s="719"/>
      <c r="B235" s="718" t="s">
        <v>55</v>
      </c>
      <c r="C235" s="188" t="s">
        <v>43</v>
      </c>
      <c r="D235" s="48">
        <v>214</v>
      </c>
      <c r="E235" s="48">
        <v>181</v>
      </c>
      <c r="F235" s="48">
        <v>0</v>
      </c>
      <c r="G235" s="48">
        <f>F235*0.845</f>
        <v>0</v>
      </c>
      <c r="H235" s="48">
        <v>0</v>
      </c>
      <c r="I235" s="48">
        <v>0</v>
      </c>
      <c r="J235" s="48">
        <f aca="true" t="shared" si="69" ref="J235:K237">D235+F235+H235</f>
        <v>214</v>
      </c>
      <c r="K235" s="48">
        <f t="shared" si="69"/>
        <v>181</v>
      </c>
    </row>
    <row r="236" spans="1:11" ht="10.5" customHeight="1">
      <c r="A236" s="719"/>
      <c r="B236" s="719"/>
      <c r="C236" s="188" t="s">
        <v>44</v>
      </c>
      <c r="D236" s="48">
        <v>0</v>
      </c>
      <c r="E236" s="48">
        <v>0</v>
      </c>
      <c r="F236" s="48">
        <v>0</v>
      </c>
      <c r="G236" s="48">
        <f>F236*0.845</f>
        <v>0</v>
      </c>
      <c r="H236" s="48">
        <v>0</v>
      </c>
      <c r="I236" s="48">
        <v>0</v>
      </c>
      <c r="J236" s="48">
        <f t="shared" si="69"/>
        <v>0</v>
      </c>
      <c r="K236" s="48">
        <f t="shared" si="69"/>
        <v>0</v>
      </c>
    </row>
    <row r="237" spans="1:11" ht="10.5" customHeight="1">
      <c r="A237" s="719"/>
      <c r="B237" s="719"/>
      <c r="C237" s="188" t="s">
        <v>45</v>
      </c>
      <c r="D237" s="48">
        <v>0</v>
      </c>
      <c r="E237" s="48">
        <v>0</v>
      </c>
      <c r="F237" s="48">
        <v>0</v>
      </c>
      <c r="G237" s="48">
        <f>F237*0.845</f>
        <v>0</v>
      </c>
      <c r="H237" s="48">
        <v>0</v>
      </c>
      <c r="I237" s="48">
        <v>0</v>
      </c>
      <c r="J237" s="48">
        <f t="shared" si="69"/>
        <v>0</v>
      </c>
      <c r="K237" s="48">
        <f t="shared" si="69"/>
        <v>0</v>
      </c>
    </row>
    <row r="238" spans="1:11" ht="10.5" customHeight="1">
      <c r="A238" s="719"/>
      <c r="B238" s="719"/>
      <c r="C238" s="5" t="s">
        <v>46</v>
      </c>
      <c r="D238" s="112">
        <f>SUM(D235:D237)</f>
        <v>214</v>
      </c>
      <c r="E238" s="112">
        <f>SUM(E235:E237)</f>
        <v>181</v>
      </c>
      <c r="F238" s="112">
        <f>SUM(F235:F237)</f>
        <v>0</v>
      </c>
      <c r="G238" s="112">
        <f>SUM(G235:G237)</f>
        <v>0</v>
      </c>
      <c r="H238" s="112">
        <v>0</v>
      </c>
      <c r="I238" s="112">
        <v>0</v>
      </c>
      <c r="J238" s="112">
        <f>SUM(J235:J237)</f>
        <v>214</v>
      </c>
      <c r="K238" s="112">
        <f>SUM(K235:K237)</f>
        <v>181</v>
      </c>
    </row>
    <row r="239" spans="1:11" ht="10.5" customHeight="1">
      <c r="A239" s="719"/>
      <c r="B239" s="719"/>
      <c r="C239" s="188" t="s">
        <v>47</v>
      </c>
      <c r="D239" s="48">
        <v>68</v>
      </c>
      <c r="E239" s="48">
        <v>61</v>
      </c>
      <c r="F239" s="48">
        <v>0</v>
      </c>
      <c r="G239" s="48">
        <f>F239*0.889</f>
        <v>0</v>
      </c>
      <c r="H239" s="48"/>
      <c r="I239" s="48"/>
      <c r="J239" s="48">
        <f aca="true" t="shared" si="70" ref="J239:K242">D239+F239+H239</f>
        <v>68</v>
      </c>
      <c r="K239" s="48">
        <f t="shared" si="70"/>
        <v>61</v>
      </c>
    </row>
    <row r="240" spans="1:11" ht="10.5" customHeight="1">
      <c r="A240" s="719"/>
      <c r="B240" s="719"/>
      <c r="C240" s="188" t="s">
        <v>48</v>
      </c>
      <c r="D240" s="48">
        <v>3</v>
      </c>
      <c r="E240" s="48">
        <v>3</v>
      </c>
      <c r="F240" s="48">
        <v>0</v>
      </c>
      <c r="G240" s="48">
        <f>F240*0.889</f>
        <v>0</v>
      </c>
      <c r="H240" s="48"/>
      <c r="I240" s="48"/>
      <c r="J240" s="48">
        <f t="shared" si="70"/>
        <v>3</v>
      </c>
      <c r="K240" s="48">
        <f t="shared" si="70"/>
        <v>3</v>
      </c>
    </row>
    <row r="241" spans="1:11" ht="10.5" customHeight="1">
      <c r="A241" s="719"/>
      <c r="B241" s="719"/>
      <c r="C241" s="188" t="s">
        <v>50</v>
      </c>
      <c r="D241" s="48">
        <v>3</v>
      </c>
      <c r="E241" s="48">
        <v>3</v>
      </c>
      <c r="F241" s="48">
        <v>0</v>
      </c>
      <c r="G241" s="48">
        <f>F241*0.889</f>
        <v>0</v>
      </c>
      <c r="H241" s="48"/>
      <c r="I241" s="48"/>
      <c r="J241" s="48">
        <f t="shared" si="70"/>
        <v>3</v>
      </c>
      <c r="K241" s="48">
        <f t="shared" si="70"/>
        <v>3</v>
      </c>
    </row>
    <row r="242" spans="1:11" ht="10.5" customHeight="1">
      <c r="A242" s="719"/>
      <c r="B242" s="719"/>
      <c r="C242" s="188" t="s">
        <v>49</v>
      </c>
      <c r="D242" s="48">
        <v>6</v>
      </c>
      <c r="E242" s="48">
        <v>5</v>
      </c>
      <c r="F242" s="48">
        <v>0</v>
      </c>
      <c r="G242" s="48">
        <f>F242*0.889</f>
        <v>0</v>
      </c>
      <c r="H242" s="48"/>
      <c r="I242" s="48"/>
      <c r="J242" s="48">
        <f t="shared" si="70"/>
        <v>6</v>
      </c>
      <c r="K242" s="48">
        <f t="shared" si="70"/>
        <v>5</v>
      </c>
    </row>
    <row r="243" spans="1:11" ht="10.5" customHeight="1">
      <c r="A243" s="719"/>
      <c r="B243" s="719"/>
      <c r="C243" s="5" t="s">
        <v>51</v>
      </c>
      <c r="D243" s="112">
        <f>SUM(D239:D242)</f>
        <v>80</v>
      </c>
      <c r="E243" s="112">
        <f>SUM(E239:E242)</f>
        <v>72</v>
      </c>
      <c r="F243" s="112">
        <f>SUM(F239:F242)</f>
        <v>0</v>
      </c>
      <c r="G243" s="112">
        <f>SUM(G239:G242)</f>
        <v>0</v>
      </c>
      <c r="H243" s="112"/>
      <c r="I243" s="48"/>
      <c r="J243" s="112">
        <f>SUM(J239:J242)</f>
        <v>80</v>
      </c>
      <c r="K243" s="112">
        <f>SUM(K239:K242)</f>
        <v>72</v>
      </c>
    </row>
    <row r="244" spans="1:11" ht="10.5" customHeight="1">
      <c r="A244" s="720"/>
      <c r="B244" s="720"/>
      <c r="C244" s="436" t="s">
        <v>284</v>
      </c>
      <c r="D244" s="49">
        <f>D238+D243</f>
        <v>294</v>
      </c>
      <c r="E244" s="49">
        <f aca="true" t="shared" si="71" ref="E244:K244">E238+E243</f>
        <v>253</v>
      </c>
      <c r="F244" s="49">
        <f t="shared" si="71"/>
        <v>0</v>
      </c>
      <c r="G244" s="49">
        <f t="shared" si="71"/>
        <v>0</v>
      </c>
      <c r="H244" s="49">
        <f t="shared" si="71"/>
        <v>0</v>
      </c>
      <c r="I244" s="438">
        <f>I238+I243</f>
        <v>0</v>
      </c>
      <c r="J244" s="49">
        <f t="shared" si="71"/>
        <v>294</v>
      </c>
      <c r="K244" s="49">
        <f t="shared" si="71"/>
        <v>253</v>
      </c>
    </row>
    <row r="245" spans="1:11" ht="10.5" customHeight="1">
      <c r="A245" s="721" t="s">
        <v>56</v>
      </c>
      <c r="B245" s="722"/>
      <c r="C245" s="723"/>
      <c r="D245" s="434">
        <f aca="true" t="shared" si="72" ref="D245:K245">D234+D244</f>
        <v>1814</v>
      </c>
      <c r="E245" s="434">
        <f t="shared" si="72"/>
        <v>1547</v>
      </c>
      <c r="F245" s="434">
        <f t="shared" si="72"/>
        <v>0</v>
      </c>
      <c r="G245" s="434">
        <f t="shared" si="72"/>
        <v>0</v>
      </c>
      <c r="H245" s="434">
        <f t="shared" si="72"/>
        <v>0</v>
      </c>
      <c r="I245" s="434">
        <f t="shared" si="72"/>
        <v>0</v>
      </c>
      <c r="J245" s="434">
        <f t="shared" si="72"/>
        <v>1814</v>
      </c>
      <c r="K245" s="434">
        <f t="shared" si="72"/>
        <v>1547</v>
      </c>
    </row>
    <row r="246" spans="1:11" ht="10.5" customHeight="1">
      <c r="A246" s="712" t="s">
        <v>9</v>
      </c>
      <c r="B246" s="713"/>
      <c r="C246" s="188" t="s">
        <v>43</v>
      </c>
      <c r="D246" s="48">
        <f>D215+D225+D235</f>
        <v>1523</v>
      </c>
      <c r="E246" s="48">
        <f aca="true" t="shared" si="73" ref="E246:K248">E215+E225+E235</f>
        <v>1288</v>
      </c>
      <c r="F246" s="48">
        <f t="shared" si="73"/>
        <v>0</v>
      </c>
      <c r="G246" s="48">
        <f t="shared" si="73"/>
        <v>0</v>
      </c>
      <c r="H246" s="48">
        <f t="shared" si="73"/>
        <v>0</v>
      </c>
      <c r="I246" s="48">
        <f t="shared" si="73"/>
        <v>0</v>
      </c>
      <c r="J246" s="48">
        <f t="shared" si="73"/>
        <v>1523</v>
      </c>
      <c r="K246" s="48">
        <f t="shared" si="73"/>
        <v>1288</v>
      </c>
    </row>
    <row r="247" spans="1:11" ht="10.5" customHeight="1">
      <c r="A247" s="714"/>
      <c r="B247" s="715"/>
      <c r="C247" s="188" t="s">
        <v>44</v>
      </c>
      <c r="D247" s="48">
        <f>D216+D226+D236</f>
        <v>0</v>
      </c>
      <c r="E247" s="48">
        <f t="shared" si="73"/>
        <v>0</v>
      </c>
      <c r="F247" s="48">
        <f t="shared" si="73"/>
        <v>0</v>
      </c>
      <c r="G247" s="48">
        <f t="shared" si="73"/>
        <v>0</v>
      </c>
      <c r="H247" s="48">
        <f t="shared" si="73"/>
        <v>0</v>
      </c>
      <c r="I247" s="48">
        <f t="shared" si="73"/>
        <v>0</v>
      </c>
      <c r="J247" s="48">
        <f>J216+J226+J236</f>
        <v>0</v>
      </c>
      <c r="K247" s="48">
        <f>K216+K226+K236</f>
        <v>0</v>
      </c>
    </row>
    <row r="248" spans="1:11" ht="10.5" customHeight="1">
      <c r="A248" s="714"/>
      <c r="B248" s="715"/>
      <c r="C248" s="188" t="s">
        <v>45</v>
      </c>
      <c r="D248" s="48">
        <f>D217+D227+D237</f>
        <v>11</v>
      </c>
      <c r="E248" s="48">
        <f t="shared" si="73"/>
        <v>10</v>
      </c>
      <c r="F248" s="48">
        <f t="shared" si="73"/>
        <v>0</v>
      </c>
      <c r="G248" s="48">
        <f t="shared" si="73"/>
        <v>0</v>
      </c>
      <c r="H248" s="48">
        <f t="shared" si="73"/>
        <v>0</v>
      </c>
      <c r="I248" s="48">
        <f t="shared" si="73"/>
        <v>0</v>
      </c>
      <c r="J248" s="48">
        <f>J217+J227+J237</f>
        <v>11</v>
      </c>
      <c r="K248" s="48">
        <f>K217+K227+K237</f>
        <v>10</v>
      </c>
    </row>
    <row r="249" spans="1:11" ht="10.5" customHeight="1">
      <c r="A249" s="714"/>
      <c r="B249" s="715"/>
      <c r="C249" s="436" t="s">
        <v>46</v>
      </c>
      <c r="D249" s="49">
        <f aca="true" t="shared" si="74" ref="D249:I249">SUM(D246:D248)</f>
        <v>1534</v>
      </c>
      <c r="E249" s="49">
        <f t="shared" si="74"/>
        <v>1298</v>
      </c>
      <c r="F249" s="49">
        <f t="shared" si="74"/>
        <v>0</v>
      </c>
      <c r="G249" s="49">
        <f t="shared" si="74"/>
        <v>0</v>
      </c>
      <c r="H249" s="49">
        <f t="shared" si="74"/>
        <v>0</v>
      </c>
      <c r="I249" s="49">
        <f t="shared" si="74"/>
        <v>0</v>
      </c>
      <c r="J249" s="49">
        <f>SUM(J246:J248)</f>
        <v>1534</v>
      </c>
      <c r="K249" s="49">
        <f>SUM(K246:K248)</f>
        <v>1298</v>
      </c>
    </row>
    <row r="250" spans="1:11" ht="10.5" customHeight="1">
      <c r="A250" s="714"/>
      <c r="B250" s="715"/>
      <c r="C250" s="188" t="s">
        <v>47</v>
      </c>
      <c r="D250" s="48">
        <f aca="true" t="shared" si="75" ref="D250:K253">D219+D229+D239</f>
        <v>236</v>
      </c>
      <c r="E250" s="48">
        <f t="shared" si="75"/>
        <v>210</v>
      </c>
      <c r="F250" s="48">
        <f t="shared" si="75"/>
        <v>0</v>
      </c>
      <c r="G250" s="48">
        <f t="shared" si="75"/>
        <v>0</v>
      </c>
      <c r="H250" s="48">
        <f t="shared" si="75"/>
        <v>0</v>
      </c>
      <c r="I250" s="48">
        <f t="shared" si="75"/>
        <v>0</v>
      </c>
      <c r="J250" s="48">
        <f t="shared" si="75"/>
        <v>236</v>
      </c>
      <c r="K250" s="48">
        <f t="shared" si="75"/>
        <v>210</v>
      </c>
    </row>
    <row r="251" spans="1:11" ht="10.5" customHeight="1">
      <c r="A251" s="714"/>
      <c r="B251" s="715"/>
      <c r="C251" s="188" t="s">
        <v>48</v>
      </c>
      <c r="D251" s="48">
        <f t="shared" si="75"/>
        <v>11</v>
      </c>
      <c r="E251" s="48">
        <f t="shared" si="75"/>
        <v>10</v>
      </c>
      <c r="F251" s="48">
        <f t="shared" si="75"/>
        <v>0</v>
      </c>
      <c r="G251" s="48">
        <f t="shared" si="75"/>
        <v>0</v>
      </c>
      <c r="H251" s="48">
        <f t="shared" si="75"/>
        <v>0</v>
      </c>
      <c r="I251" s="48">
        <f t="shared" si="75"/>
        <v>0</v>
      </c>
      <c r="J251" s="48">
        <f t="shared" si="75"/>
        <v>11</v>
      </c>
      <c r="K251" s="48">
        <f t="shared" si="75"/>
        <v>10</v>
      </c>
    </row>
    <row r="252" spans="1:11" ht="10.5" customHeight="1">
      <c r="A252" s="714"/>
      <c r="B252" s="715"/>
      <c r="C252" s="188" t="s">
        <v>50</v>
      </c>
      <c r="D252" s="48">
        <f t="shared" si="75"/>
        <v>20</v>
      </c>
      <c r="E252" s="48">
        <f t="shared" si="75"/>
        <v>18</v>
      </c>
      <c r="F252" s="48">
        <f t="shared" si="75"/>
        <v>0</v>
      </c>
      <c r="G252" s="48">
        <f t="shared" si="75"/>
        <v>0</v>
      </c>
      <c r="H252" s="48">
        <f t="shared" si="75"/>
        <v>0</v>
      </c>
      <c r="I252" s="48">
        <f t="shared" si="75"/>
        <v>0</v>
      </c>
      <c r="J252" s="48">
        <f t="shared" si="75"/>
        <v>20</v>
      </c>
      <c r="K252" s="48">
        <f t="shared" si="75"/>
        <v>18</v>
      </c>
    </row>
    <row r="253" spans="1:11" ht="10.5" customHeight="1">
      <c r="A253" s="714"/>
      <c r="B253" s="715"/>
      <c r="C253" s="188" t="s">
        <v>49</v>
      </c>
      <c r="D253" s="48">
        <f t="shared" si="75"/>
        <v>13</v>
      </c>
      <c r="E253" s="48">
        <f t="shared" si="75"/>
        <v>11</v>
      </c>
      <c r="F253" s="48">
        <f t="shared" si="75"/>
        <v>0</v>
      </c>
      <c r="G253" s="48">
        <f t="shared" si="75"/>
        <v>0</v>
      </c>
      <c r="H253" s="48">
        <f t="shared" si="75"/>
        <v>0</v>
      </c>
      <c r="I253" s="48">
        <f t="shared" si="75"/>
        <v>0</v>
      </c>
      <c r="J253" s="48">
        <f t="shared" si="75"/>
        <v>13</v>
      </c>
      <c r="K253" s="48">
        <f t="shared" si="75"/>
        <v>11</v>
      </c>
    </row>
    <row r="254" spans="1:11" ht="10.5" customHeight="1">
      <c r="A254" s="714"/>
      <c r="B254" s="715"/>
      <c r="C254" s="436" t="s">
        <v>51</v>
      </c>
      <c r="D254" s="49">
        <f aca="true" t="shared" si="76" ref="D254:K254">SUM(D250:D253)</f>
        <v>280</v>
      </c>
      <c r="E254" s="49">
        <f t="shared" si="76"/>
        <v>249</v>
      </c>
      <c r="F254" s="49">
        <f t="shared" si="76"/>
        <v>0</v>
      </c>
      <c r="G254" s="49">
        <f t="shared" si="76"/>
        <v>0</v>
      </c>
      <c r="H254" s="49">
        <f t="shared" si="76"/>
        <v>0</v>
      </c>
      <c r="I254" s="49">
        <f t="shared" si="76"/>
        <v>0</v>
      </c>
      <c r="J254" s="49">
        <f t="shared" si="76"/>
        <v>280</v>
      </c>
      <c r="K254" s="49">
        <f t="shared" si="76"/>
        <v>249</v>
      </c>
    </row>
    <row r="255" spans="1:11" ht="10.5" customHeight="1">
      <c r="A255" s="716"/>
      <c r="B255" s="717"/>
      <c r="C255" s="439" t="s">
        <v>9</v>
      </c>
      <c r="D255" s="434">
        <f aca="true" t="shared" si="77" ref="D255:J255">D249+D254</f>
        <v>1814</v>
      </c>
      <c r="E255" s="434">
        <f t="shared" si="77"/>
        <v>1547</v>
      </c>
      <c r="F255" s="434">
        <f t="shared" si="77"/>
        <v>0</v>
      </c>
      <c r="G255" s="434">
        <f t="shared" si="77"/>
        <v>0</v>
      </c>
      <c r="H255" s="434">
        <f t="shared" si="77"/>
        <v>0</v>
      </c>
      <c r="I255" s="434">
        <f t="shared" si="77"/>
        <v>0</v>
      </c>
      <c r="J255" s="434">
        <f t="shared" si="77"/>
        <v>1814</v>
      </c>
      <c r="K255" s="434">
        <f>K249+K254</f>
        <v>1547</v>
      </c>
    </row>
    <row r="256" spans="1:11" ht="10.5" customHeight="1">
      <c r="A256" s="243"/>
      <c r="B256" s="243"/>
      <c r="C256" s="245"/>
      <c r="D256" s="147"/>
      <c r="E256" s="147"/>
      <c r="F256" s="147"/>
      <c r="G256" s="147"/>
      <c r="H256" s="147"/>
      <c r="I256" s="147"/>
      <c r="J256" s="147"/>
      <c r="K256" s="147"/>
    </row>
    <row r="257" spans="1:11" ht="10.5" customHeight="1">
      <c r="A257" s="243"/>
      <c r="B257" s="243"/>
      <c r="C257" s="245"/>
      <c r="D257" s="147"/>
      <c r="E257" s="147"/>
      <c r="F257" s="147"/>
      <c r="G257" s="147"/>
      <c r="H257" s="147"/>
      <c r="I257" s="147"/>
      <c r="J257" s="147"/>
      <c r="K257" s="147"/>
    </row>
    <row r="258" spans="1:11" ht="10.5" customHeight="1">
      <c r="A258" s="243"/>
      <c r="B258" s="243"/>
      <c r="C258" s="245"/>
      <c r="D258" s="147"/>
      <c r="E258" s="147"/>
      <c r="F258" s="147"/>
      <c r="G258" s="147"/>
      <c r="H258" s="147"/>
      <c r="I258" s="147"/>
      <c r="J258" s="147"/>
      <c r="K258" s="147"/>
    </row>
    <row r="259" spans="1:11" ht="12.75">
      <c r="A259" s="724" t="s">
        <v>22</v>
      </c>
      <c r="B259" s="724"/>
      <c r="C259" s="724"/>
      <c r="D259" s="186"/>
      <c r="E259" s="186"/>
      <c r="F259" s="186"/>
      <c r="G259" s="186"/>
      <c r="H259" s="186"/>
      <c r="I259" s="186"/>
      <c r="J259" s="186"/>
      <c r="K259" s="186"/>
    </row>
    <row r="260" spans="1:11" ht="12.75">
      <c r="A260" s="724" t="s">
        <v>60</v>
      </c>
      <c r="B260" s="724"/>
      <c r="C260" s="724"/>
      <c r="D260" s="186"/>
      <c r="E260" s="186"/>
      <c r="F260" s="186"/>
      <c r="G260" s="186"/>
      <c r="H260" s="186"/>
      <c r="I260" s="186"/>
      <c r="J260" s="186"/>
      <c r="K260" s="186"/>
    </row>
    <row r="261" spans="1:11" ht="12.75">
      <c r="A261" s="725" t="s">
        <v>529</v>
      </c>
      <c r="B261" s="725"/>
      <c r="C261" s="725"/>
      <c r="D261" s="725"/>
      <c r="E261" s="725"/>
      <c r="F261" s="725"/>
      <c r="G261" s="725"/>
      <c r="H261" s="725"/>
      <c r="I261" s="725"/>
      <c r="J261" s="725"/>
      <c r="K261" s="725"/>
    </row>
    <row r="262" spans="1:11" ht="10.5" customHeight="1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203" t="s">
        <v>59</v>
      </c>
    </row>
    <row r="263" spans="1:11" ht="11.25" customHeight="1">
      <c r="A263" s="726" t="s">
        <v>37</v>
      </c>
      <c r="B263" s="727"/>
      <c r="C263" s="732" t="s">
        <v>38</v>
      </c>
      <c r="D263" s="733" t="s">
        <v>39</v>
      </c>
      <c r="E263" s="733"/>
      <c r="F263" s="733"/>
      <c r="G263" s="733"/>
      <c r="H263" s="733"/>
      <c r="I263" s="733"/>
      <c r="J263" s="733"/>
      <c r="K263" s="733"/>
    </row>
    <row r="264" spans="1:11" ht="10.5" customHeight="1">
      <c r="A264" s="728"/>
      <c r="B264" s="729"/>
      <c r="C264" s="732"/>
      <c r="D264" s="734" t="s">
        <v>61</v>
      </c>
      <c r="E264" s="734"/>
      <c r="F264" s="734" t="s">
        <v>62</v>
      </c>
      <c r="G264" s="734"/>
      <c r="H264" s="734" t="s">
        <v>63</v>
      </c>
      <c r="I264" s="734"/>
      <c r="J264" s="734" t="s">
        <v>64</v>
      </c>
      <c r="K264" s="734"/>
    </row>
    <row r="265" spans="1:11" ht="10.5" customHeight="1">
      <c r="A265" s="730"/>
      <c r="B265" s="731"/>
      <c r="C265" s="732"/>
      <c r="D265" s="371" t="s">
        <v>40</v>
      </c>
      <c r="E265" s="371" t="s">
        <v>41</v>
      </c>
      <c r="F265" s="371" t="s">
        <v>40</v>
      </c>
      <c r="G265" s="371" t="s">
        <v>41</v>
      </c>
      <c r="H265" s="371" t="s">
        <v>40</v>
      </c>
      <c r="I265" s="371" t="s">
        <v>41</v>
      </c>
      <c r="J265" s="371" t="s">
        <v>40</v>
      </c>
      <c r="K265" s="371" t="s">
        <v>41</v>
      </c>
    </row>
    <row r="266" spans="1:11" ht="10.5" customHeight="1">
      <c r="A266" s="712" t="s">
        <v>52</v>
      </c>
      <c r="B266" s="713"/>
      <c r="C266" s="188" t="s">
        <v>43</v>
      </c>
      <c r="D266" s="189">
        <v>0</v>
      </c>
      <c r="E266" s="189">
        <v>0</v>
      </c>
      <c r="F266" s="189">
        <v>0</v>
      </c>
      <c r="G266" s="189">
        <f>F266*0.845</f>
        <v>0</v>
      </c>
      <c r="H266" s="189">
        <v>0</v>
      </c>
      <c r="I266" s="189">
        <f>H266*0.845</f>
        <v>0</v>
      </c>
      <c r="J266" s="189">
        <f aca="true" t="shared" si="78" ref="J266:K268">D266+F266+H266</f>
        <v>0</v>
      </c>
      <c r="K266" s="189">
        <f t="shared" si="78"/>
        <v>0</v>
      </c>
    </row>
    <row r="267" spans="1:11" ht="9.75" customHeight="1">
      <c r="A267" s="714"/>
      <c r="B267" s="715"/>
      <c r="C267" s="188" t="s">
        <v>44</v>
      </c>
      <c r="D267" s="189">
        <v>0</v>
      </c>
      <c r="E267" s="189">
        <v>0</v>
      </c>
      <c r="F267" s="189">
        <v>0</v>
      </c>
      <c r="G267" s="189">
        <f>F267*0.845</f>
        <v>0</v>
      </c>
      <c r="H267" s="189">
        <v>0</v>
      </c>
      <c r="I267" s="189">
        <f>H267*0.845</f>
        <v>0</v>
      </c>
      <c r="J267" s="189">
        <f t="shared" si="78"/>
        <v>0</v>
      </c>
      <c r="K267" s="189">
        <f t="shared" si="78"/>
        <v>0</v>
      </c>
    </row>
    <row r="268" spans="1:11" ht="10.5" customHeight="1">
      <c r="A268" s="714"/>
      <c r="B268" s="715"/>
      <c r="C268" s="188" t="s">
        <v>45</v>
      </c>
      <c r="D268" s="189">
        <v>0</v>
      </c>
      <c r="E268" s="189">
        <v>0</v>
      </c>
      <c r="F268" s="189">
        <v>0</v>
      </c>
      <c r="G268" s="189">
        <f>F268*0.845</f>
        <v>0</v>
      </c>
      <c r="H268" s="189">
        <v>0</v>
      </c>
      <c r="I268" s="189">
        <f>H268*0.845</f>
        <v>0</v>
      </c>
      <c r="J268" s="189">
        <f t="shared" si="78"/>
        <v>0</v>
      </c>
      <c r="K268" s="189">
        <f t="shared" si="78"/>
        <v>0</v>
      </c>
    </row>
    <row r="269" spans="1:11" ht="10.5" customHeight="1">
      <c r="A269" s="714"/>
      <c r="B269" s="715"/>
      <c r="C269" s="5" t="s">
        <v>46</v>
      </c>
      <c r="D269" s="190">
        <v>0</v>
      </c>
      <c r="E269" s="190">
        <v>0</v>
      </c>
      <c r="F269" s="190">
        <f>SUM(F266:F268)</f>
        <v>0</v>
      </c>
      <c r="G269" s="190">
        <f>SUM(G266:G268)</f>
        <v>0</v>
      </c>
      <c r="H269" s="190">
        <f>SUM(H266:H268)</f>
        <v>0</v>
      </c>
      <c r="I269" s="189">
        <f>H269*0.845</f>
        <v>0</v>
      </c>
      <c r="J269" s="190">
        <f>SUM(J266:J268)</f>
        <v>0</v>
      </c>
      <c r="K269" s="190">
        <f>SUM(K266:K268)</f>
        <v>0</v>
      </c>
    </row>
    <row r="270" spans="1:11" ht="9.75" customHeight="1">
      <c r="A270" s="714"/>
      <c r="B270" s="715"/>
      <c r="C270" s="188" t="s">
        <v>47</v>
      </c>
      <c r="D270" s="189">
        <v>0</v>
      </c>
      <c r="E270" s="189">
        <v>0</v>
      </c>
      <c r="F270" s="189">
        <v>0</v>
      </c>
      <c r="G270" s="189">
        <f>F270*0.889</f>
        <v>0</v>
      </c>
      <c r="H270" s="189">
        <v>0</v>
      </c>
      <c r="I270" s="189">
        <f>H270*0.889</f>
        <v>0</v>
      </c>
      <c r="J270" s="189">
        <f aca="true" t="shared" si="79" ref="J270:K274">D270+F270+H270</f>
        <v>0</v>
      </c>
      <c r="K270" s="189">
        <f t="shared" si="79"/>
        <v>0</v>
      </c>
    </row>
    <row r="271" spans="1:11" ht="10.5" customHeight="1">
      <c r="A271" s="714"/>
      <c r="B271" s="715"/>
      <c r="C271" s="188" t="s">
        <v>48</v>
      </c>
      <c r="D271" s="189">
        <v>0</v>
      </c>
      <c r="E271" s="189">
        <v>0</v>
      </c>
      <c r="F271" s="189">
        <v>0</v>
      </c>
      <c r="G271" s="189">
        <f>F271*0.889</f>
        <v>0</v>
      </c>
      <c r="H271" s="189">
        <v>0</v>
      </c>
      <c r="I271" s="189">
        <f>H271*0.889</f>
        <v>0</v>
      </c>
      <c r="J271" s="189">
        <f t="shared" si="79"/>
        <v>0</v>
      </c>
      <c r="K271" s="189">
        <f t="shared" si="79"/>
        <v>0</v>
      </c>
    </row>
    <row r="272" spans="1:11" ht="10.5" customHeight="1">
      <c r="A272" s="714"/>
      <c r="B272" s="715"/>
      <c r="C272" s="188" t="s">
        <v>50</v>
      </c>
      <c r="D272" s="189">
        <v>0</v>
      </c>
      <c r="E272" s="189">
        <v>0</v>
      </c>
      <c r="F272" s="189">
        <v>0</v>
      </c>
      <c r="G272" s="189">
        <f>F272*0.889</f>
        <v>0</v>
      </c>
      <c r="H272" s="189">
        <v>0</v>
      </c>
      <c r="I272" s="189">
        <f>H272*0.889</f>
        <v>0</v>
      </c>
      <c r="J272" s="189">
        <f t="shared" si="79"/>
        <v>0</v>
      </c>
      <c r="K272" s="189">
        <f t="shared" si="79"/>
        <v>0</v>
      </c>
    </row>
    <row r="273" spans="1:11" ht="10.5" customHeight="1">
      <c r="A273" s="714"/>
      <c r="B273" s="715"/>
      <c r="C273" s="188" t="s">
        <v>49</v>
      </c>
      <c r="D273" s="189">
        <v>0</v>
      </c>
      <c r="E273" s="189">
        <v>0</v>
      </c>
      <c r="F273" s="189">
        <v>0</v>
      </c>
      <c r="G273" s="189">
        <f>F273*0.889</f>
        <v>0</v>
      </c>
      <c r="H273" s="189">
        <v>0</v>
      </c>
      <c r="I273" s="189">
        <f>H273*0.889</f>
        <v>0</v>
      </c>
      <c r="J273" s="189">
        <f t="shared" si="79"/>
        <v>0</v>
      </c>
      <c r="K273" s="189">
        <f t="shared" si="79"/>
        <v>0</v>
      </c>
    </row>
    <row r="274" spans="1:11" ht="10.5" customHeight="1">
      <c r="A274" s="714"/>
      <c r="B274" s="715"/>
      <c r="C274" s="5" t="s">
        <v>51</v>
      </c>
      <c r="D274" s="190">
        <v>0</v>
      </c>
      <c r="E274" s="190">
        <v>0</v>
      </c>
      <c r="F274" s="190">
        <f>SUM(F270:F273)</f>
        <v>0</v>
      </c>
      <c r="G274" s="190">
        <f>SUM(G270:G273)</f>
        <v>0</v>
      </c>
      <c r="H274" s="190">
        <f>SUM(H270:H273)</f>
        <v>0</v>
      </c>
      <c r="I274" s="189">
        <f>H274*0.889</f>
        <v>0</v>
      </c>
      <c r="J274" s="190">
        <f t="shared" si="79"/>
        <v>0</v>
      </c>
      <c r="K274" s="190">
        <f t="shared" si="79"/>
        <v>0</v>
      </c>
    </row>
    <row r="275" spans="1:11" ht="10.5" customHeight="1">
      <c r="A275" s="716"/>
      <c r="B275" s="717"/>
      <c r="C275" s="436" t="s">
        <v>284</v>
      </c>
      <c r="D275" s="437">
        <v>0</v>
      </c>
      <c r="E275" s="437">
        <v>0</v>
      </c>
      <c r="F275" s="437">
        <f aca="true" t="shared" si="80" ref="F275:K275">F269+F274</f>
        <v>0</v>
      </c>
      <c r="G275" s="437">
        <f t="shared" si="80"/>
        <v>0</v>
      </c>
      <c r="H275" s="437">
        <f t="shared" si="80"/>
        <v>0</v>
      </c>
      <c r="I275" s="437">
        <f t="shared" si="80"/>
        <v>0</v>
      </c>
      <c r="J275" s="437">
        <f t="shared" si="80"/>
        <v>0</v>
      </c>
      <c r="K275" s="437">
        <f t="shared" si="80"/>
        <v>0</v>
      </c>
    </row>
    <row r="276" spans="1:11" ht="9.75" customHeight="1">
      <c r="A276" s="718" t="s">
        <v>53</v>
      </c>
      <c r="B276" s="718" t="s">
        <v>54</v>
      </c>
      <c r="C276" s="188" t="s">
        <v>43</v>
      </c>
      <c r="D276" s="189">
        <v>453</v>
      </c>
      <c r="E276" s="189">
        <v>383</v>
      </c>
      <c r="F276" s="189">
        <v>0</v>
      </c>
      <c r="G276" s="189">
        <f>F276*0.845</f>
        <v>0</v>
      </c>
      <c r="H276" s="189">
        <v>0</v>
      </c>
      <c r="I276" s="189">
        <f>H276*0.845</f>
        <v>0</v>
      </c>
      <c r="J276" s="189">
        <f aca="true" t="shared" si="81" ref="J276:K278">D276+F276+H276</f>
        <v>453</v>
      </c>
      <c r="K276" s="189">
        <f t="shared" si="81"/>
        <v>383</v>
      </c>
    </row>
    <row r="277" spans="1:11" ht="9.75" customHeight="1">
      <c r="A277" s="719"/>
      <c r="B277" s="719"/>
      <c r="C277" s="188" t="s">
        <v>44</v>
      </c>
      <c r="D277" s="189">
        <v>102</v>
      </c>
      <c r="E277" s="189">
        <v>87</v>
      </c>
      <c r="F277" s="189">
        <v>0</v>
      </c>
      <c r="G277" s="189">
        <f>F277*0.845</f>
        <v>0</v>
      </c>
      <c r="H277" s="189">
        <v>0</v>
      </c>
      <c r="I277" s="189">
        <f>H277*0.845</f>
        <v>0</v>
      </c>
      <c r="J277" s="189">
        <f t="shared" si="81"/>
        <v>102</v>
      </c>
      <c r="K277" s="189">
        <f t="shared" si="81"/>
        <v>87</v>
      </c>
    </row>
    <row r="278" spans="1:11" ht="9.75" customHeight="1">
      <c r="A278" s="719"/>
      <c r="B278" s="719"/>
      <c r="C278" s="188" t="s">
        <v>45</v>
      </c>
      <c r="D278" s="189">
        <v>45</v>
      </c>
      <c r="E278" s="189">
        <v>38</v>
      </c>
      <c r="F278" s="189">
        <v>0</v>
      </c>
      <c r="G278" s="189">
        <f>F278*0.845</f>
        <v>0</v>
      </c>
      <c r="H278" s="189">
        <v>0</v>
      </c>
      <c r="I278" s="189">
        <f>H278*0.845</f>
        <v>0</v>
      </c>
      <c r="J278" s="189">
        <f t="shared" si="81"/>
        <v>45</v>
      </c>
      <c r="K278" s="189">
        <f t="shared" si="81"/>
        <v>38</v>
      </c>
    </row>
    <row r="279" spans="1:11" ht="10.5" customHeight="1">
      <c r="A279" s="719"/>
      <c r="B279" s="719"/>
      <c r="C279" s="5" t="s">
        <v>46</v>
      </c>
      <c r="D279" s="190">
        <f>D276+D277+D278</f>
        <v>600</v>
      </c>
      <c r="E279" s="190">
        <f>E276+E277+E278</f>
        <v>508</v>
      </c>
      <c r="F279" s="190">
        <f>SUM(F276:F278)</f>
        <v>0</v>
      </c>
      <c r="G279" s="190">
        <f>SUM(G276:G278)</f>
        <v>0</v>
      </c>
      <c r="H279" s="190">
        <f>SUM(H276:H278)</f>
        <v>0</v>
      </c>
      <c r="I279" s="189">
        <f>H279*0.845</f>
        <v>0</v>
      </c>
      <c r="J279" s="190">
        <f>SUM(J276:J278)</f>
        <v>600</v>
      </c>
      <c r="K279" s="190">
        <f>SUM(K276:K278)</f>
        <v>508</v>
      </c>
    </row>
    <row r="280" spans="1:11" ht="10.5" customHeight="1">
      <c r="A280" s="719"/>
      <c r="B280" s="719"/>
      <c r="C280" s="188" t="s">
        <v>47</v>
      </c>
      <c r="D280" s="189">
        <v>204</v>
      </c>
      <c r="E280" s="189">
        <v>181</v>
      </c>
      <c r="F280" s="189">
        <v>0</v>
      </c>
      <c r="G280" s="189">
        <f>F280*0.889</f>
        <v>0</v>
      </c>
      <c r="H280" s="189">
        <v>0</v>
      </c>
      <c r="I280" s="189">
        <f>H280*0.889</f>
        <v>0</v>
      </c>
      <c r="J280" s="189">
        <f aca="true" t="shared" si="82" ref="J280:K283">D280+F280+H280</f>
        <v>204</v>
      </c>
      <c r="K280" s="189">
        <f t="shared" si="82"/>
        <v>181</v>
      </c>
    </row>
    <row r="281" spans="1:11" ht="11.25" customHeight="1">
      <c r="A281" s="719"/>
      <c r="B281" s="719"/>
      <c r="C281" s="188" t="s">
        <v>48</v>
      </c>
      <c r="D281" s="189">
        <v>43</v>
      </c>
      <c r="E281" s="189">
        <v>38</v>
      </c>
      <c r="F281" s="189">
        <v>0</v>
      </c>
      <c r="G281" s="189">
        <f>F281*0.889</f>
        <v>0</v>
      </c>
      <c r="H281" s="189">
        <v>0</v>
      </c>
      <c r="I281" s="189">
        <f>H281*0.889</f>
        <v>0</v>
      </c>
      <c r="J281" s="189">
        <f t="shared" si="82"/>
        <v>43</v>
      </c>
      <c r="K281" s="189">
        <f t="shared" si="82"/>
        <v>38</v>
      </c>
    </row>
    <row r="282" spans="1:11" ht="10.5" customHeight="1">
      <c r="A282" s="719"/>
      <c r="B282" s="719"/>
      <c r="C282" s="188" t="s">
        <v>50</v>
      </c>
      <c r="D282" s="189">
        <v>20</v>
      </c>
      <c r="E282" s="189">
        <v>18</v>
      </c>
      <c r="F282" s="189">
        <v>0</v>
      </c>
      <c r="G282" s="189">
        <f>F282*0.889</f>
        <v>0</v>
      </c>
      <c r="H282" s="189">
        <v>0</v>
      </c>
      <c r="I282" s="189">
        <f>H282*0.889</f>
        <v>0</v>
      </c>
      <c r="J282" s="189">
        <f t="shared" si="82"/>
        <v>20</v>
      </c>
      <c r="K282" s="189">
        <f t="shared" si="82"/>
        <v>18</v>
      </c>
    </row>
    <row r="283" spans="1:11" ht="11.25" customHeight="1">
      <c r="A283" s="719"/>
      <c r="B283" s="719"/>
      <c r="C283" s="188" t="s">
        <v>49</v>
      </c>
      <c r="D283" s="189">
        <v>29</v>
      </c>
      <c r="E283" s="189">
        <v>26</v>
      </c>
      <c r="F283" s="189">
        <v>0</v>
      </c>
      <c r="G283" s="189">
        <f>F283*0.889</f>
        <v>0</v>
      </c>
      <c r="H283" s="189">
        <v>0</v>
      </c>
      <c r="I283" s="189">
        <f>H283*0.889</f>
        <v>0</v>
      </c>
      <c r="J283" s="189">
        <f t="shared" si="82"/>
        <v>29</v>
      </c>
      <c r="K283" s="189">
        <f t="shared" si="82"/>
        <v>26</v>
      </c>
    </row>
    <row r="284" spans="1:11" ht="11.25" customHeight="1">
      <c r="A284" s="719"/>
      <c r="B284" s="719"/>
      <c r="C284" s="5" t="s">
        <v>51</v>
      </c>
      <c r="D284" s="190">
        <f>D280+D281+D282+D283</f>
        <v>296</v>
      </c>
      <c r="E284" s="190">
        <f>E280+E281+E282+E283</f>
        <v>263</v>
      </c>
      <c r="F284" s="190">
        <f>SUM(F280:F283)</f>
        <v>0</v>
      </c>
      <c r="G284" s="190">
        <f>SUM(G280:G283)</f>
        <v>0</v>
      </c>
      <c r="H284" s="190">
        <f>SUM(H280:H283)</f>
        <v>0</v>
      </c>
      <c r="I284" s="189">
        <f>H284*0.889</f>
        <v>0</v>
      </c>
      <c r="J284" s="190">
        <f>SUM(J280:J283)</f>
        <v>296</v>
      </c>
      <c r="K284" s="190">
        <f>SUM(K280:K283)</f>
        <v>263</v>
      </c>
    </row>
    <row r="285" spans="1:11" ht="10.5" customHeight="1">
      <c r="A285" s="719"/>
      <c r="B285" s="720"/>
      <c r="C285" s="436" t="s">
        <v>284</v>
      </c>
      <c r="D285" s="437">
        <f>D279+D284</f>
        <v>896</v>
      </c>
      <c r="E285" s="437">
        <f>E279+E284</f>
        <v>771</v>
      </c>
      <c r="F285" s="437">
        <f aca="true" t="shared" si="83" ref="F285:K285">F279+F284</f>
        <v>0</v>
      </c>
      <c r="G285" s="437">
        <f t="shared" si="83"/>
        <v>0</v>
      </c>
      <c r="H285" s="437">
        <f t="shared" si="83"/>
        <v>0</v>
      </c>
      <c r="I285" s="437">
        <f t="shared" si="83"/>
        <v>0</v>
      </c>
      <c r="J285" s="437">
        <f t="shared" si="83"/>
        <v>896</v>
      </c>
      <c r="K285" s="437">
        <f t="shared" si="83"/>
        <v>771</v>
      </c>
    </row>
    <row r="286" spans="1:11" ht="10.5" customHeight="1">
      <c r="A286" s="719"/>
      <c r="B286" s="718" t="s">
        <v>55</v>
      </c>
      <c r="C286" s="188" t="s">
        <v>43</v>
      </c>
      <c r="D286" s="189">
        <v>0</v>
      </c>
      <c r="E286" s="189">
        <v>0</v>
      </c>
      <c r="F286" s="189">
        <v>0</v>
      </c>
      <c r="G286" s="189">
        <f>F286*0.845</f>
        <v>0</v>
      </c>
      <c r="H286" s="189">
        <v>0</v>
      </c>
      <c r="I286" s="189">
        <v>0</v>
      </c>
      <c r="J286" s="189">
        <f aca="true" t="shared" si="84" ref="J286:K288">D286+F286+H286</f>
        <v>0</v>
      </c>
      <c r="K286" s="189">
        <f t="shared" si="84"/>
        <v>0</v>
      </c>
    </row>
    <row r="287" spans="1:11" ht="9.75" customHeight="1">
      <c r="A287" s="719"/>
      <c r="B287" s="719"/>
      <c r="C287" s="188" t="s">
        <v>44</v>
      </c>
      <c r="D287" s="189">
        <v>0</v>
      </c>
      <c r="E287" s="189">
        <v>0</v>
      </c>
      <c r="F287" s="189">
        <v>0</v>
      </c>
      <c r="G287" s="189">
        <f>F287*0.845</f>
        <v>0</v>
      </c>
      <c r="H287" s="189">
        <v>0</v>
      </c>
      <c r="I287" s="189">
        <v>0</v>
      </c>
      <c r="J287" s="189">
        <f t="shared" si="84"/>
        <v>0</v>
      </c>
      <c r="K287" s="189">
        <f t="shared" si="84"/>
        <v>0</v>
      </c>
    </row>
    <row r="288" spans="1:11" ht="10.5" customHeight="1">
      <c r="A288" s="719"/>
      <c r="B288" s="719"/>
      <c r="C288" s="188" t="s">
        <v>45</v>
      </c>
      <c r="D288" s="189">
        <v>0</v>
      </c>
      <c r="E288" s="189">
        <v>0</v>
      </c>
      <c r="F288" s="189">
        <v>0</v>
      </c>
      <c r="G288" s="189">
        <f>F288*0.845</f>
        <v>0</v>
      </c>
      <c r="H288" s="189">
        <v>0</v>
      </c>
      <c r="I288" s="189">
        <v>0</v>
      </c>
      <c r="J288" s="189">
        <f t="shared" si="84"/>
        <v>0</v>
      </c>
      <c r="K288" s="189">
        <f t="shared" si="84"/>
        <v>0</v>
      </c>
    </row>
    <row r="289" spans="1:11" ht="9.75" customHeight="1">
      <c r="A289" s="719"/>
      <c r="B289" s="719"/>
      <c r="C289" s="5" t="s">
        <v>46</v>
      </c>
      <c r="D289" s="190">
        <v>0</v>
      </c>
      <c r="E289" s="190">
        <v>0</v>
      </c>
      <c r="F289" s="190">
        <f>SUM(F286:F288)</f>
        <v>0</v>
      </c>
      <c r="G289" s="190">
        <f>SUM(G286:G288)</f>
        <v>0</v>
      </c>
      <c r="H289" s="190">
        <v>0</v>
      </c>
      <c r="I289" s="190">
        <v>0</v>
      </c>
      <c r="J289" s="190">
        <f>SUM(J286:J288)</f>
        <v>0</v>
      </c>
      <c r="K289" s="190">
        <f>SUM(K286:K288)</f>
        <v>0</v>
      </c>
    </row>
    <row r="290" spans="1:11" ht="9.75" customHeight="1">
      <c r="A290" s="719"/>
      <c r="B290" s="719"/>
      <c r="C290" s="188" t="s">
        <v>47</v>
      </c>
      <c r="D290" s="189">
        <v>0</v>
      </c>
      <c r="E290" s="189">
        <v>0</v>
      </c>
      <c r="F290" s="189">
        <v>0</v>
      </c>
      <c r="G290" s="189">
        <f>F290*0.889</f>
        <v>0</v>
      </c>
      <c r="H290" s="189">
        <v>0</v>
      </c>
      <c r="I290" s="189">
        <f>H290*0.889</f>
        <v>0</v>
      </c>
      <c r="J290" s="189">
        <f aca="true" t="shared" si="85" ref="J290:K293">D290+F290+H290</f>
        <v>0</v>
      </c>
      <c r="K290" s="189">
        <f t="shared" si="85"/>
        <v>0</v>
      </c>
    </row>
    <row r="291" spans="1:11" ht="9.75" customHeight="1">
      <c r="A291" s="719"/>
      <c r="B291" s="719"/>
      <c r="C291" s="188" t="s">
        <v>48</v>
      </c>
      <c r="D291" s="189">
        <v>0</v>
      </c>
      <c r="E291" s="189">
        <v>0</v>
      </c>
      <c r="F291" s="189">
        <v>0</v>
      </c>
      <c r="G291" s="189">
        <f>F291*0.889</f>
        <v>0</v>
      </c>
      <c r="H291" s="189">
        <v>0</v>
      </c>
      <c r="I291" s="189">
        <f>H291*0.889</f>
        <v>0</v>
      </c>
      <c r="J291" s="189">
        <f t="shared" si="85"/>
        <v>0</v>
      </c>
      <c r="K291" s="189">
        <f t="shared" si="85"/>
        <v>0</v>
      </c>
    </row>
    <row r="292" spans="1:11" ht="10.5" customHeight="1">
      <c r="A292" s="719"/>
      <c r="B292" s="719"/>
      <c r="C292" s="188" t="s">
        <v>50</v>
      </c>
      <c r="D292" s="189">
        <v>0</v>
      </c>
      <c r="E292" s="189">
        <v>0</v>
      </c>
      <c r="F292" s="189">
        <v>0</v>
      </c>
      <c r="G292" s="189">
        <f>F292*0.889</f>
        <v>0</v>
      </c>
      <c r="H292" s="189">
        <v>0</v>
      </c>
      <c r="I292" s="189">
        <f>H292*0.889</f>
        <v>0</v>
      </c>
      <c r="J292" s="189">
        <f t="shared" si="85"/>
        <v>0</v>
      </c>
      <c r="K292" s="189">
        <f t="shared" si="85"/>
        <v>0</v>
      </c>
    </row>
    <row r="293" spans="1:11" ht="10.5" customHeight="1">
      <c r="A293" s="719"/>
      <c r="B293" s="719"/>
      <c r="C293" s="188" t="s">
        <v>49</v>
      </c>
      <c r="D293" s="189">
        <v>0</v>
      </c>
      <c r="E293" s="189">
        <v>0</v>
      </c>
      <c r="F293" s="189">
        <v>0</v>
      </c>
      <c r="G293" s="189">
        <f>F293*0.889</f>
        <v>0</v>
      </c>
      <c r="H293" s="189">
        <v>0</v>
      </c>
      <c r="I293" s="189">
        <f>H293*0.889</f>
        <v>0</v>
      </c>
      <c r="J293" s="189">
        <f t="shared" si="85"/>
        <v>0</v>
      </c>
      <c r="K293" s="189">
        <f t="shared" si="85"/>
        <v>0</v>
      </c>
    </row>
    <row r="294" spans="1:11" ht="10.5" customHeight="1">
      <c r="A294" s="719"/>
      <c r="B294" s="719"/>
      <c r="C294" s="5" t="s">
        <v>51</v>
      </c>
      <c r="D294" s="190">
        <v>0</v>
      </c>
      <c r="E294" s="190">
        <v>0</v>
      </c>
      <c r="F294" s="190">
        <f>SUM(F290:F293)</f>
        <v>0</v>
      </c>
      <c r="G294" s="190">
        <f>SUM(G290:G293)</f>
        <v>0</v>
      </c>
      <c r="H294" s="190"/>
      <c r="I294" s="189">
        <f>I290+I291+I292+I293</f>
        <v>0</v>
      </c>
      <c r="J294" s="190">
        <f>SUM(J290:J293)</f>
        <v>0</v>
      </c>
      <c r="K294" s="190">
        <f>SUM(K290:K293)</f>
        <v>0</v>
      </c>
    </row>
    <row r="295" spans="1:11" ht="10.5" customHeight="1">
      <c r="A295" s="720"/>
      <c r="B295" s="720"/>
      <c r="C295" s="436" t="s">
        <v>284</v>
      </c>
      <c r="D295" s="437">
        <v>0</v>
      </c>
      <c r="E295" s="437">
        <v>0</v>
      </c>
      <c r="F295" s="437">
        <f aca="true" t="shared" si="86" ref="F295:K295">F289+F294</f>
        <v>0</v>
      </c>
      <c r="G295" s="437">
        <f t="shared" si="86"/>
        <v>0</v>
      </c>
      <c r="H295" s="437">
        <f t="shared" si="86"/>
        <v>0</v>
      </c>
      <c r="I295" s="441">
        <f>I289+I294</f>
        <v>0</v>
      </c>
      <c r="J295" s="437">
        <f t="shared" si="86"/>
        <v>0</v>
      </c>
      <c r="K295" s="437">
        <f t="shared" si="86"/>
        <v>0</v>
      </c>
    </row>
    <row r="296" spans="1:11" ht="10.5" customHeight="1">
      <c r="A296" s="721" t="s">
        <v>56</v>
      </c>
      <c r="B296" s="722"/>
      <c r="C296" s="723"/>
      <c r="D296" s="440">
        <v>896</v>
      </c>
      <c r="E296" s="440">
        <v>771</v>
      </c>
      <c r="F296" s="440">
        <f aca="true" t="shared" si="87" ref="F296:K296">F285+F295</f>
        <v>0</v>
      </c>
      <c r="G296" s="440">
        <f t="shared" si="87"/>
        <v>0</v>
      </c>
      <c r="H296" s="440">
        <f t="shared" si="87"/>
        <v>0</v>
      </c>
      <c r="I296" s="440">
        <f t="shared" si="87"/>
        <v>0</v>
      </c>
      <c r="J296" s="440">
        <f t="shared" si="87"/>
        <v>896</v>
      </c>
      <c r="K296" s="440">
        <f t="shared" si="87"/>
        <v>771</v>
      </c>
    </row>
    <row r="297" spans="1:11" ht="10.5" customHeight="1">
      <c r="A297" s="712" t="s">
        <v>9</v>
      </c>
      <c r="B297" s="713"/>
      <c r="C297" s="188" t="s">
        <v>43</v>
      </c>
      <c r="D297" s="189">
        <v>453</v>
      </c>
      <c r="E297" s="189">
        <v>383</v>
      </c>
      <c r="F297" s="189">
        <f aca="true" t="shared" si="88" ref="F297:K299">F266+F276+F286</f>
        <v>0</v>
      </c>
      <c r="G297" s="189">
        <f t="shared" si="88"/>
        <v>0</v>
      </c>
      <c r="H297" s="189">
        <f t="shared" si="88"/>
        <v>0</v>
      </c>
      <c r="I297" s="189">
        <f t="shared" si="88"/>
        <v>0</v>
      </c>
      <c r="J297" s="189">
        <f t="shared" si="88"/>
        <v>453</v>
      </c>
      <c r="K297" s="189">
        <f t="shared" si="88"/>
        <v>383</v>
      </c>
    </row>
    <row r="298" spans="1:11" ht="10.5" customHeight="1">
      <c r="A298" s="714"/>
      <c r="B298" s="715"/>
      <c r="C298" s="188" t="s">
        <v>44</v>
      </c>
      <c r="D298" s="189">
        <v>102</v>
      </c>
      <c r="E298" s="189">
        <v>87</v>
      </c>
      <c r="F298" s="189">
        <f t="shared" si="88"/>
        <v>0</v>
      </c>
      <c r="G298" s="189">
        <f t="shared" si="88"/>
        <v>0</v>
      </c>
      <c r="H298" s="189">
        <f t="shared" si="88"/>
        <v>0</v>
      </c>
      <c r="I298" s="189">
        <f t="shared" si="88"/>
        <v>0</v>
      </c>
      <c r="J298" s="189">
        <f>J267+J277+J287</f>
        <v>102</v>
      </c>
      <c r="K298" s="189">
        <f>K267+K277+K287</f>
        <v>87</v>
      </c>
    </row>
    <row r="299" spans="1:11" ht="9.75" customHeight="1">
      <c r="A299" s="714"/>
      <c r="B299" s="715"/>
      <c r="C299" s="188" t="s">
        <v>45</v>
      </c>
      <c r="D299" s="189">
        <v>45</v>
      </c>
      <c r="E299" s="189">
        <v>38</v>
      </c>
      <c r="F299" s="189">
        <f t="shared" si="88"/>
        <v>0</v>
      </c>
      <c r="G299" s="189">
        <f t="shared" si="88"/>
        <v>0</v>
      </c>
      <c r="H299" s="189">
        <f t="shared" si="88"/>
        <v>0</v>
      </c>
      <c r="I299" s="189">
        <f t="shared" si="88"/>
        <v>0</v>
      </c>
      <c r="J299" s="189">
        <f>J268+J278+J288</f>
        <v>45</v>
      </c>
      <c r="K299" s="189">
        <f>K268+K278+K288</f>
        <v>38</v>
      </c>
    </row>
    <row r="300" spans="1:11" ht="10.5" customHeight="1">
      <c r="A300" s="714"/>
      <c r="B300" s="715"/>
      <c r="C300" s="436" t="s">
        <v>46</v>
      </c>
      <c r="D300" s="437">
        <v>600</v>
      </c>
      <c r="E300" s="437">
        <v>507</v>
      </c>
      <c r="F300" s="437">
        <f aca="true" t="shared" si="89" ref="F300:K300">SUM(F297:F299)</f>
        <v>0</v>
      </c>
      <c r="G300" s="437">
        <f t="shared" si="89"/>
        <v>0</v>
      </c>
      <c r="H300" s="437">
        <f t="shared" si="89"/>
        <v>0</v>
      </c>
      <c r="I300" s="437">
        <f t="shared" si="89"/>
        <v>0</v>
      </c>
      <c r="J300" s="437">
        <f t="shared" si="89"/>
        <v>600</v>
      </c>
      <c r="K300" s="437">
        <f t="shared" si="89"/>
        <v>508</v>
      </c>
    </row>
    <row r="301" spans="1:11" ht="10.5" customHeight="1">
      <c r="A301" s="714"/>
      <c r="B301" s="715"/>
      <c r="C301" s="188" t="s">
        <v>47</v>
      </c>
      <c r="D301" s="189">
        <v>204</v>
      </c>
      <c r="E301" s="189">
        <v>181</v>
      </c>
      <c r="F301" s="189">
        <f aca="true" t="shared" si="90" ref="F301:K304">F270+F280+F290</f>
        <v>0</v>
      </c>
      <c r="G301" s="189">
        <f t="shared" si="90"/>
        <v>0</v>
      </c>
      <c r="H301" s="189">
        <f t="shared" si="90"/>
        <v>0</v>
      </c>
      <c r="I301" s="189">
        <f t="shared" si="90"/>
        <v>0</v>
      </c>
      <c r="J301" s="189">
        <f t="shared" si="90"/>
        <v>204</v>
      </c>
      <c r="K301" s="189">
        <f t="shared" si="90"/>
        <v>181</v>
      </c>
    </row>
    <row r="302" spans="1:11" ht="10.5" customHeight="1">
      <c r="A302" s="714"/>
      <c r="B302" s="715"/>
      <c r="C302" s="188" t="s">
        <v>48</v>
      </c>
      <c r="D302" s="189">
        <v>43</v>
      </c>
      <c r="E302" s="189">
        <v>38</v>
      </c>
      <c r="F302" s="189">
        <f t="shared" si="90"/>
        <v>0</v>
      </c>
      <c r="G302" s="189">
        <f t="shared" si="90"/>
        <v>0</v>
      </c>
      <c r="H302" s="189">
        <f t="shared" si="90"/>
        <v>0</v>
      </c>
      <c r="I302" s="189">
        <f t="shared" si="90"/>
        <v>0</v>
      </c>
      <c r="J302" s="189">
        <f t="shared" si="90"/>
        <v>43</v>
      </c>
      <c r="K302" s="189">
        <f t="shared" si="90"/>
        <v>38</v>
      </c>
    </row>
    <row r="303" spans="1:11" ht="9.75" customHeight="1">
      <c r="A303" s="714"/>
      <c r="B303" s="715"/>
      <c r="C303" s="188" t="s">
        <v>50</v>
      </c>
      <c r="D303" s="189">
        <v>20</v>
      </c>
      <c r="E303" s="189">
        <v>18</v>
      </c>
      <c r="F303" s="189">
        <f t="shared" si="90"/>
        <v>0</v>
      </c>
      <c r="G303" s="189">
        <f t="shared" si="90"/>
        <v>0</v>
      </c>
      <c r="H303" s="189">
        <f t="shared" si="90"/>
        <v>0</v>
      </c>
      <c r="I303" s="189">
        <f t="shared" si="90"/>
        <v>0</v>
      </c>
      <c r="J303" s="189">
        <f t="shared" si="90"/>
        <v>20</v>
      </c>
      <c r="K303" s="189">
        <f t="shared" si="90"/>
        <v>18</v>
      </c>
    </row>
    <row r="304" spans="1:11" ht="10.5" customHeight="1">
      <c r="A304" s="714"/>
      <c r="B304" s="715"/>
      <c r="C304" s="188" t="s">
        <v>49</v>
      </c>
      <c r="D304" s="189">
        <v>29</v>
      </c>
      <c r="E304" s="189">
        <v>26</v>
      </c>
      <c r="F304" s="189">
        <f t="shared" si="90"/>
        <v>0</v>
      </c>
      <c r="G304" s="189">
        <f t="shared" si="90"/>
        <v>0</v>
      </c>
      <c r="H304" s="189">
        <f t="shared" si="90"/>
        <v>0</v>
      </c>
      <c r="I304" s="189">
        <f t="shared" si="90"/>
        <v>0</v>
      </c>
      <c r="J304" s="189">
        <f t="shared" si="90"/>
        <v>29</v>
      </c>
      <c r="K304" s="189">
        <f t="shared" si="90"/>
        <v>26</v>
      </c>
    </row>
    <row r="305" spans="1:11" ht="10.5" customHeight="1">
      <c r="A305" s="714"/>
      <c r="B305" s="715"/>
      <c r="C305" s="436" t="s">
        <v>51</v>
      </c>
      <c r="D305" s="437">
        <v>296</v>
      </c>
      <c r="E305" s="437">
        <v>263</v>
      </c>
      <c r="F305" s="437">
        <f aca="true" t="shared" si="91" ref="F305:K305">SUM(F301:F304)</f>
        <v>0</v>
      </c>
      <c r="G305" s="437">
        <f t="shared" si="91"/>
        <v>0</v>
      </c>
      <c r="H305" s="437">
        <f t="shared" si="91"/>
        <v>0</v>
      </c>
      <c r="I305" s="437">
        <f t="shared" si="91"/>
        <v>0</v>
      </c>
      <c r="J305" s="437">
        <f t="shared" si="91"/>
        <v>296</v>
      </c>
      <c r="K305" s="437">
        <f t="shared" si="91"/>
        <v>263</v>
      </c>
    </row>
    <row r="306" spans="1:11" ht="10.5" customHeight="1">
      <c r="A306" s="716"/>
      <c r="B306" s="717"/>
      <c r="C306" s="439" t="s">
        <v>9</v>
      </c>
      <c r="D306" s="440">
        <v>896</v>
      </c>
      <c r="E306" s="440">
        <v>771</v>
      </c>
      <c r="F306" s="440">
        <f aca="true" t="shared" si="92" ref="F306:K306">F300+F305</f>
        <v>0</v>
      </c>
      <c r="G306" s="440">
        <f t="shared" si="92"/>
        <v>0</v>
      </c>
      <c r="H306" s="440">
        <f t="shared" si="92"/>
        <v>0</v>
      </c>
      <c r="I306" s="440">
        <f t="shared" si="92"/>
        <v>0</v>
      </c>
      <c r="J306" s="440">
        <f t="shared" si="92"/>
        <v>896</v>
      </c>
      <c r="K306" s="440">
        <f t="shared" si="92"/>
        <v>771</v>
      </c>
    </row>
  </sheetData>
  <sheetProtection/>
  <mergeCells count="96">
    <mergeCell ref="B80:B89"/>
    <mergeCell ref="B70:B79"/>
    <mergeCell ref="A70:A89"/>
    <mergeCell ref="A60:B69"/>
    <mergeCell ref="A163:B172"/>
    <mergeCell ref="A173:A193"/>
    <mergeCell ref="B173:B183"/>
    <mergeCell ref="B184:B193"/>
    <mergeCell ref="A107:C107"/>
    <mergeCell ref="A144:B153"/>
    <mergeCell ref="A38:C38"/>
    <mergeCell ref="A39:B48"/>
    <mergeCell ref="J6:K6"/>
    <mergeCell ref="A8:B17"/>
    <mergeCell ref="A18:A37"/>
    <mergeCell ref="B18:B27"/>
    <mergeCell ref="B28:B37"/>
    <mergeCell ref="A1:C1"/>
    <mergeCell ref="A2:C2"/>
    <mergeCell ref="A5:B7"/>
    <mergeCell ref="C5:C7"/>
    <mergeCell ref="A3:K3"/>
    <mergeCell ref="D5:K5"/>
    <mergeCell ref="D6:E6"/>
    <mergeCell ref="F6:G6"/>
    <mergeCell ref="H6:I6"/>
    <mergeCell ref="A53:C53"/>
    <mergeCell ref="A55:I55"/>
    <mergeCell ref="H56:I56"/>
    <mergeCell ref="A57:B59"/>
    <mergeCell ref="C57:C59"/>
    <mergeCell ref="D57:I57"/>
    <mergeCell ref="D58:E58"/>
    <mergeCell ref="F58:G58"/>
    <mergeCell ref="H58:I58"/>
    <mergeCell ref="A54:C54"/>
    <mergeCell ref="A90:C90"/>
    <mergeCell ref="A91:B100"/>
    <mergeCell ref="A106:C106"/>
    <mergeCell ref="A108:I108"/>
    <mergeCell ref="H109:I109"/>
    <mergeCell ref="A110:B112"/>
    <mergeCell ref="C110:C112"/>
    <mergeCell ref="D110:I110"/>
    <mergeCell ref="D111:E111"/>
    <mergeCell ref="F111:G111"/>
    <mergeCell ref="H161:I161"/>
    <mergeCell ref="H111:I111"/>
    <mergeCell ref="A113:B122"/>
    <mergeCell ref="A123:A142"/>
    <mergeCell ref="B123:B132"/>
    <mergeCell ref="B133:B142"/>
    <mergeCell ref="A143:C143"/>
    <mergeCell ref="A157:C157"/>
    <mergeCell ref="A194:C194"/>
    <mergeCell ref="A195:B205"/>
    <mergeCell ref="A156:C156"/>
    <mergeCell ref="A158:I158"/>
    <mergeCell ref="H159:I159"/>
    <mergeCell ref="A160:B162"/>
    <mergeCell ref="C160:C162"/>
    <mergeCell ref="D160:I160"/>
    <mergeCell ref="D161:E161"/>
    <mergeCell ref="F161:G161"/>
    <mergeCell ref="A208:C208"/>
    <mergeCell ref="A209:C209"/>
    <mergeCell ref="A210:K210"/>
    <mergeCell ref="A212:B214"/>
    <mergeCell ref="C212:C214"/>
    <mergeCell ref="D212:K212"/>
    <mergeCell ref="D213:E213"/>
    <mergeCell ref="F213:G213"/>
    <mergeCell ref="H213:I213"/>
    <mergeCell ref="J213:K213"/>
    <mergeCell ref="A215:B224"/>
    <mergeCell ref="A225:A244"/>
    <mergeCell ref="B225:B234"/>
    <mergeCell ref="B235:B244"/>
    <mergeCell ref="A245:C245"/>
    <mergeCell ref="A246:B255"/>
    <mergeCell ref="A259:C259"/>
    <mergeCell ref="A260:C260"/>
    <mergeCell ref="A261:K261"/>
    <mergeCell ref="A263:B265"/>
    <mergeCell ref="C263:C265"/>
    <mergeCell ref="D263:K263"/>
    <mergeCell ref="D264:E264"/>
    <mergeCell ref="F264:G264"/>
    <mergeCell ref="H264:I264"/>
    <mergeCell ref="J264:K264"/>
    <mergeCell ref="A266:B275"/>
    <mergeCell ref="A276:A295"/>
    <mergeCell ref="B276:B285"/>
    <mergeCell ref="B286:B295"/>
    <mergeCell ref="A296:C296"/>
    <mergeCell ref="A297:B306"/>
  </mergeCells>
  <printOptions horizontalCentered="1"/>
  <pageMargins left="0.25" right="0.25" top="0.75" bottom="0.75" header="0.3" footer="0.3"/>
  <pageSetup fitToHeight="6" fitToWidth="0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9"/>
  <sheetViews>
    <sheetView zoomScalePageLayoutView="0" workbookViewId="0" topLeftCell="A218">
      <selection activeCell="T202" sqref="T202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5.7109375" style="0" customWidth="1"/>
    <col min="4" max="4" width="17.8515625" style="0" customWidth="1"/>
    <col min="5" max="6" width="9.28125" style="0" bestFit="1" customWidth="1"/>
    <col min="7" max="7" width="10.8515625" style="0" customWidth="1"/>
    <col min="8" max="8" width="8.140625" style="0" customWidth="1"/>
    <col min="9" max="10" width="9.28125" style="0" bestFit="1" customWidth="1"/>
    <col min="11" max="11" width="10.8515625" style="0" customWidth="1"/>
    <col min="12" max="12" width="8.140625" style="0" customWidth="1"/>
    <col min="13" max="13" width="10.28125" style="0" bestFit="1" customWidth="1"/>
    <col min="14" max="14" width="10.8515625" style="0" customWidth="1"/>
  </cols>
  <sheetData>
    <row r="1" spans="1:4" ht="12.75">
      <c r="A1" s="559" t="s">
        <v>22</v>
      </c>
      <c r="B1" s="559"/>
      <c r="C1" s="559"/>
      <c r="D1" s="559"/>
    </row>
    <row r="2" spans="1:9" ht="12.75">
      <c r="A2" s="559" t="s">
        <v>110</v>
      </c>
      <c r="B2" s="559"/>
      <c r="C2" s="559"/>
      <c r="D2" s="559"/>
      <c r="G2" s="560" t="s">
        <v>21</v>
      </c>
      <c r="H2" s="560"/>
      <c r="I2" s="560"/>
    </row>
    <row r="3" spans="1:14" ht="12.75">
      <c r="A3" s="560" t="s">
        <v>530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</row>
    <row r="4" spans="2:14" ht="12.75">
      <c r="B4" s="796" t="s">
        <v>113</v>
      </c>
      <c r="C4" s="796"/>
      <c r="D4" s="796"/>
      <c r="N4" s="27" t="s">
        <v>111</v>
      </c>
    </row>
    <row r="5" spans="1:14" ht="12.75">
      <c r="A5" s="621" t="s">
        <v>80</v>
      </c>
      <c r="B5" s="777" t="s">
        <v>81</v>
      </c>
      <c r="C5" s="777"/>
      <c r="D5" s="601"/>
      <c r="E5" s="583" t="s">
        <v>86</v>
      </c>
      <c r="F5" s="584"/>
      <c r="G5" s="584"/>
      <c r="H5" s="585"/>
      <c r="I5" s="583" t="s">
        <v>53</v>
      </c>
      <c r="J5" s="584"/>
      <c r="K5" s="584"/>
      <c r="L5" s="585"/>
      <c r="M5" s="583" t="s">
        <v>108</v>
      </c>
      <c r="N5" s="585"/>
    </row>
    <row r="6" spans="1:14" ht="12.75">
      <c r="A6" s="622"/>
      <c r="B6" s="778"/>
      <c r="C6" s="778"/>
      <c r="D6" s="710"/>
      <c r="E6" s="330" t="s">
        <v>82</v>
      </c>
      <c r="F6" s="330" t="s">
        <v>83</v>
      </c>
      <c r="G6" s="330" t="s">
        <v>84</v>
      </c>
      <c r="H6" s="330" t="s">
        <v>109</v>
      </c>
      <c r="I6" s="330" t="s">
        <v>82</v>
      </c>
      <c r="J6" s="330" t="s">
        <v>83</v>
      </c>
      <c r="K6" s="330" t="s">
        <v>84</v>
      </c>
      <c r="L6" s="330" t="s">
        <v>109</v>
      </c>
      <c r="M6" s="330" t="s">
        <v>85</v>
      </c>
      <c r="N6" s="330" t="s">
        <v>84</v>
      </c>
    </row>
    <row r="7" spans="1:14" ht="12" customHeight="1">
      <c r="A7" s="1">
        <v>1</v>
      </c>
      <c r="B7" s="776" t="s">
        <v>107</v>
      </c>
      <c r="C7" s="776" t="s">
        <v>87</v>
      </c>
      <c r="D7" s="226" t="s">
        <v>484</v>
      </c>
      <c r="E7" s="67">
        <v>334</v>
      </c>
      <c r="F7" s="67">
        <v>249</v>
      </c>
      <c r="G7" s="113">
        <f>E7*F7</f>
        <v>83166</v>
      </c>
      <c r="H7" s="68">
        <f>E7/E12*100</f>
        <v>2.300592368094779</v>
      </c>
      <c r="I7" s="67">
        <v>0</v>
      </c>
      <c r="J7" s="67">
        <v>0</v>
      </c>
      <c r="K7" s="67">
        <f>I7*J7</f>
        <v>0</v>
      </c>
      <c r="L7" s="68">
        <f>I7/I12*100</f>
        <v>0</v>
      </c>
      <c r="M7" s="67">
        <f>E7+I7</f>
        <v>334</v>
      </c>
      <c r="N7" s="67">
        <f>G7+K7</f>
        <v>83166</v>
      </c>
    </row>
    <row r="8" spans="1:14" ht="12" customHeight="1">
      <c r="A8" s="1">
        <v>2</v>
      </c>
      <c r="B8" s="776"/>
      <c r="C8" s="776"/>
      <c r="D8" s="226" t="s">
        <v>485</v>
      </c>
      <c r="E8" s="67">
        <v>3557</v>
      </c>
      <c r="F8" s="67">
        <v>212</v>
      </c>
      <c r="G8" s="113">
        <f>E8*F8</f>
        <v>754084</v>
      </c>
      <c r="H8" s="68">
        <f>E8/E12*100</f>
        <v>24.500619920099187</v>
      </c>
      <c r="I8" s="67">
        <v>0</v>
      </c>
      <c r="J8" s="67">
        <v>0</v>
      </c>
      <c r="K8" s="67">
        <f>I8*J8</f>
        <v>0</v>
      </c>
      <c r="L8" s="68">
        <f>I8/I12*100</f>
        <v>0</v>
      </c>
      <c r="M8" s="67">
        <f aca="true" t="shared" si="0" ref="M8:M47">E8+I8</f>
        <v>3557</v>
      </c>
      <c r="N8" s="67">
        <f>G8+K8</f>
        <v>754084</v>
      </c>
    </row>
    <row r="9" spans="1:14" ht="12" customHeight="1">
      <c r="A9" s="1">
        <v>3</v>
      </c>
      <c r="B9" s="776"/>
      <c r="C9" s="776"/>
      <c r="D9" s="226" t="s">
        <v>228</v>
      </c>
      <c r="E9" s="67">
        <v>4858</v>
      </c>
      <c r="F9" s="67">
        <v>178</v>
      </c>
      <c r="G9" s="113">
        <f>E9*F9</f>
        <v>864724</v>
      </c>
      <c r="H9" s="68">
        <f>E9/E12*100</f>
        <v>33.4619093539055</v>
      </c>
      <c r="I9" s="67">
        <v>0</v>
      </c>
      <c r="J9" s="67">
        <v>0</v>
      </c>
      <c r="K9" s="67">
        <f>I9*J9</f>
        <v>0</v>
      </c>
      <c r="L9" s="68">
        <f>I9/I12*100</f>
        <v>0</v>
      </c>
      <c r="M9" s="67">
        <f t="shared" si="0"/>
        <v>4858</v>
      </c>
      <c r="N9" s="67">
        <f>G9+K9</f>
        <v>864724</v>
      </c>
    </row>
    <row r="10" spans="1:14" ht="12" customHeight="1">
      <c r="A10" s="1">
        <v>4</v>
      </c>
      <c r="B10" s="776"/>
      <c r="C10" s="776"/>
      <c r="D10" s="226" t="s">
        <v>89</v>
      </c>
      <c r="E10" s="67">
        <v>5769</v>
      </c>
      <c r="F10" s="67">
        <v>153</v>
      </c>
      <c r="G10" s="113">
        <f>E10*F10</f>
        <v>882657</v>
      </c>
      <c r="H10" s="68">
        <f>E10/E12*100</f>
        <v>39.73687835790054</v>
      </c>
      <c r="I10" s="67">
        <v>0</v>
      </c>
      <c r="J10" s="67">
        <v>0</v>
      </c>
      <c r="K10" s="67">
        <f>I10*J10</f>
        <v>0</v>
      </c>
      <c r="L10" s="68">
        <f>I10/I12*100</f>
        <v>0</v>
      </c>
      <c r="M10" s="67">
        <f t="shared" si="0"/>
        <v>5769</v>
      </c>
      <c r="N10" s="67">
        <f>G10+K10</f>
        <v>882657</v>
      </c>
    </row>
    <row r="11" spans="1:14" ht="12" customHeight="1">
      <c r="A11" s="1"/>
      <c r="B11" s="776"/>
      <c r="C11" s="776"/>
      <c r="D11" s="226" t="s">
        <v>486</v>
      </c>
      <c r="E11" s="67">
        <v>0</v>
      </c>
      <c r="F11" s="67">
        <v>0</v>
      </c>
      <c r="G11" s="113">
        <f>E11*F11</f>
        <v>0</v>
      </c>
      <c r="H11" s="68">
        <f>E11/E12*100</f>
        <v>0</v>
      </c>
      <c r="I11" s="67">
        <v>451</v>
      </c>
      <c r="J11" s="67">
        <v>130</v>
      </c>
      <c r="K11" s="67">
        <f>I11*J11</f>
        <v>58630</v>
      </c>
      <c r="L11" s="68">
        <f>I11/I12*100</f>
        <v>100</v>
      </c>
      <c r="M11" s="67">
        <f t="shared" si="0"/>
        <v>451</v>
      </c>
      <c r="N11" s="67">
        <f>G11+K11</f>
        <v>58630</v>
      </c>
    </row>
    <row r="12" spans="1:14" ht="12" customHeight="1">
      <c r="A12" s="1">
        <v>5</v>
      </c>
      <c r="B12" s="776"/>
      <c r="C12" s="776"/>
      <c r="D12" s="9" t="s">
        <v>4</v>
      </c>
      <c r="E12" s="114">
        <f>E7+E8+E9+E10+E11</f>
        <v>14518</v>
      </c>
      <c r="F12" s="114">
        <f>G12/E12</f>
        <v>178.02941176470588</v>
      </c>
      <c r="G12" s="114">
        <f>G7+G8+G9+G10+G11</f>
        <v>2584631</v>
      </c>
      <c r="H12" s="115">
        <v>100</v>
      </c>
      <c r="I12" s="114">
        <f>SUM(I7:I11)</f>
        <v>451</v>
      </c>
      <c r="J12" s="114">
        <f>K12/I12</f>
        <v>130</v>
      </c>
      <c r="K12" s="114">
        <f>SUM(K7:K11)</f>
        <v>58630</v>
      </c>
      <c r="L12" s="115">
        <v>100</v>
      </c>
      <c r="M12" s="114">
        <f t="shared" si="0"/>
        <v>14969</v>
      </c>
      <c r="N12" s="114">
        <f aca="true" t="shared" si="1" ref="N12:N47">G12+K12</f>
        <v>2643261</v>
      </c>
    </row>
    <row r="13" spans="1:14" ht="12" customHeight="1">
      <c r="A13" s="1">
        <v>6</v>
      </c>
      <c r="B13" s="776"/>
      <c r="C13" s="776" t="s">
        <v>88</v>
      </c>
      <c r="D13" s="226" t="s">
        <v>484</v>
      </c>
      <c r="E13" s="67">
        <v>58</v>
      </c>
      <c r="F13" s="67">
        <v>210</v>
      </c>
      <c r="G13" s="67">
        <f aca="true" t="shared" si="2" ref="G13:G18">E13*F13</f>
        <v>12180</v>
      </c>
      <c r="H13" s="68">
        <f>E13/E19*100</f>
        <v>1.8917155903457272</v>
      </c>
      <c r="I13" s="67">
        <v>0</v>
      </c>
      <c r="J13" s="67">
        <v>0</v>
      </c>
      <c r="K13" s="67">
        <f aca="true" t="shared" si="3" ref="K13:K18">I13*J13</f>
        <v>0</v>
      </c>
      <c r="L13" s="68">
        <f>I13/I19*100</f>
        <v>0</v>
      </c>
      <c r="M13" s="67">
        <f t="shared" si="0"/>
        <v>58</v>
      </c>
      <c r="N13" s="67">
        <f t="shared" si="1"/>
        <v>12180</v>
      </c>
    </row>
    <row r="14" spans="1:14" ht="12" customHeight="1">
      <c r="A14" s="1"/>
      <c r="B14" s="776"/>
      <c r="C14" s="776"/>
      <c r="D14" s="226" t="s">
        <v>499</v>
      </c>
      <c r="E14" s="67">
        <v>0</v>
      </c>
      <c r="F14" s="67">
        <v>0</v>
      </c>
      <c r="G14" s="67">
        <f t="shared" si="2"/>
        <v>0</v>
      </c>
      <c r="H14" s="68">
        <v>0</v>
      </c>
      <c r="I14" s="67">
        <v>0</v>
      </c>
      <c r="J14" s="67">
        <v>0</v>
      </c>
      <c r="K14" s="67">
        <f t="shared" si="3"/>
        <v>0</v>
      </c>
      <c r="L14" s="68">
        <v>0</v>
      </c>
      <c r="M14" s="67">
        <f t="shared" si="0"/>
        <v>0</v>
      </c>
      <c r="N14" s="67">
        <f t="shared" si="1"/>
        <v>0</v>
      </c>
    </row>
    <row r="15" spans="1:14" ht="12" customHeight="1">
      <c r="A15" s="1">
        <v>7</v>
      </c>
      <c r="B15" s="776"/>
      <c r="C15" s="776"/>
      <c r="D15" s="226" t="s">
        <v>485</v>
      </c>
      <c r="E15" s="67">
        <v>715</v>
      </c>
      <c r="F15" s="67">
        <v>170</v>
      </c>
      <c r="G15" s="67">
        <f t="shared" si="2"/>
        <v>121550</v>
      </c>
      <c r="H15" s="68">
        <f>E15/E19*100</f>
        <v>23.320287018917156</v>
      </c>
      <c r="I15" s="67">
        <v>0</v>
      </c>
      <c r="J15" s="67">
        <v>0</v>
      </c>
      <c r="K15" s="67">
        <f t="shared" si="3"/>
        <v>0</v>
      </c>
      <c r="L15" s="68">
        <f>I15/I19*100</f>
        <v>0</v>
      </c>
      <c r="M15" s="67">
        <f t="shared" si="0"/>
        <v>715</v>
      </c>
      <c r="N15" s="67">
        <f t="shared" si="1"/>
        <v>121550</v>
      </c>
    </row>
    <row r="16" spans="1:14" ht="12" customHeight="1">
      <c r="A16" s="1">
        <v>8</v>
      </c>
      <c r="B16" s="776"/>
      <c r="C16" s="776"/>
      <c r="D16" s="226" t="s">
        <v>228</v>
      </c>
      <c r="E16" s="67">
        <v>976</v>
      </c>
      <c r="F16" s="69">
        <v>141</v>
      </c>
      <c r="G16" s="67">
        <f t="shared" si="2"/>
        <v>137616</v>
      </c>
      <c r="H16" s="68">
        <f>E16/E19*100</f>
        <v>31.83300717547293</v>
      </c>
      <c r="I16" s="67">
        <v>0</v>
      </c>
      <c r="J16" s="67">
        <v>0</v>
      </c>
      <c r="K16" s="67">
        <f t="shared" si="3"/>
        <v>0</v>
      </c>
      <c r="L16" s="68">
        <f>I16/I19*100</f>
        <v>0</v>
      </c>
      <c r="M16" s="67">
        <f t="shared" si="0"/>
        <v>976</v>
      </c>
      <c r="N16" s="67">
        <f t="shared" si="1"/>
        <v>137616</v>
      </c>
    </row>
    <row r="17" spans="1:14" ht="12" customHeight="1">
      <c r="A17" s="1">
        <v>9</v>
      </c>
      <c r="B17" s="776"/>
      <c r="C17" s="776"/>
      <c r="D17" s="226" t="s">
        <v>89</v>
      </c>
      <c r="E17" s="67">
        <v>1317</v>
      </c>
      <c r="F17" s="69">
        <v>114</v>
      </c>
      <c r="G17" s="67">
        <f t="shared" si="2"/>
        <v>150138</v>
      </c>
      <c r="H17" s="68">
        <f>E17/E19*100</f>
        <v>42.95499021526419</v>
      </c>
      <c r="I17" s="67">
        <v>0</v>
      </c>
      <c r="J17" s="67">
        <v>0</v>
      </c>
      <c r="K17" s="67">
        <f t="shared" si="3"/>
        <v>0</v>
      </c>
      <c r="L17" s="68">
        <f>I17/I19*100</f>
        <v>0</v>
      </c>
      <c r="M17" s="67">
        <f t="shared" si="0"/>
        <v>1317</v>
      </c>
      <c r="N17" s="67">
        <f t="shared" si="1"/>
        <v>150138</v>
      </c>
    </row>
    <row r="18" spans="1:14" ht="12" customHeight="1">
      <c r="A18" s="1"/>
      <c r="B18" s="776"/>
      <c r="C18" s="776"/>
      <c r="D18" s="226" t="s">
        <v>486</v>
      </c>
      <c r="E18" s="67">
        <v>0</v>
      </c>
      <c r="F18" s="69">
        <v>0</v>
      </c>
      <c r="G18" s="67">
        <f t="shared" si="2"/>
        <v>0</v>
      </c>
      <c r="H18" s="68">
        <f>E18/E19*100</f>
        <v>0</v>
      </c>
      <c r="I18" s="67">
        <v>308</v>
      </c>
      <c r="J18" s="67">
        <v>115</v>
      </c>
      <c r="K18" s="67">
        <f t="shared" si="3"/>
        <v>35420</v>
      </c>
      <c r="L18" s="68">
        <f>I18/I19*100</f>
        <v>100</v>
      </c>
      <c r="M18" s="67">
        <f t="shared" si="0"/>
        <v>308</v>
      </c>
      <c r="N18" s="67">
        <f t="shared" si="1"/>
        <v>35420</v>
      </c>
    </row>
    <row r="19" spans="1:14" ht="12" customHeight="1">
      <c r="A19" s="1">
        <v>10</v>
      </c>
      <c r="B19" s="776"/>
      <c r="C19" s="776"/>
      <c r="D19" s="9" t="s">
        <v>4</v>
      </c>
      <c r="E19" s="114">
        <f>SUM(E13:E18)</f>
        <v>3066</v>
      </c>
      <c r="F19" s="114">
        <f>G19/E19</f>
        <v>137.4703196347032</v>
      </c>
      <c r="G19" s="114">
        <f>SUM(G13:G18)</f>
        <v>421484</v>
      </c>
      <c r="H19" s="115">
        <v>100</v>
      </c>
      <c r="I19" s="114">
        <f>SUM(I13:I18)</f>
        <v>308</v>
      </c>
      <c r="J19" s="114">
        <f>K19/I19</f>
        <v>115</v>
      </c>
      <c r="K19" s="114">
        <f>SUM(K13:K18)</f>
        <v>35420</v>
      </c>
      <c r="L19" s="115">
        <v>99.99999999999999</v>
      </c>
      <c r="M19" s="114">
        <f t="shared" si="0"/>
        <v>3374</v>
      </c>
      <c r="N19" s="114">
        <f t="shared" si="1"/>
        <v>456904</v>
      </c>
    </row>
    <row r="20" spans="1:14" ht="12" customHeight="1">
      <c r="A20" s="1">
        <v>11</v>
      </c>
      <c r="B20" s="776"/>
      <c r="C20" s="657" t="s">
        <v>90</v>
      </c>
      <c r="D20" s="657"/>
      <c r="E20" s="114">
        <f>E12+E19</f>
        <v>17584</v>
      </c>
      <c r="F20" s="114">
        <f>G20/E20</f>
        <v>170.95740445859872</v>
      </c>
      <c r="G20" s="114">
        <f>G12+G19</f>
        <v>3006115</v>
      </c>
      <c r="H20" s="115">
        <f>E20/E24*100</f>
        <v>65.90210628888389</v>
      </c>
      <c r="I20" s="114">
        <f>I12+I19</f>
        <v>759</v>
      </c>
      <c r="J20" s="114">
        <f>K20/I20</f>
        <v>123.91304347826087</v>
      </c>
      <c r="K20" s="114">
        <f>K12+K19</f>
        <v>94050</v>
      </c>
      <c r="L20" s="115">
        <f>I20/I24*100</f>
        <v>10.13757179110458</v>
      </c>
      <c r="M20" s="114">
        <f>E20+I20</f>
        <v>18343</v>
      </c>
      <c r="N20" s="114">
        <f t="shared" si="1"/>
        <v>3100165</v>
      </c>
    </row>
    <row r="21" spans="1:14" ht="12" customHeight="1">
      <c r="A21" s="1">
        <v>12</v>
      </c>
      <c r="B21" s="776"/>
      <c r="C21" s="774" t="s">
        <v>91</v>
      </c>
      <c r="D21" s="774"/>
      <c r="E21" s="67">
        <v>1480</v>
      </c>
      <c r="F21" s="67">
        <v>82.274</v>
      </c>
      <c r="G21" s="67">
        <f>E21*F21</f>
        <v>121765.52</v>
      </c>
      <c r="H21" s="115">
        <f>E21/E24*100</f>
        <v>5.546810583914249</v>
      </c>
      <c r="I21" s="67">
        <v>353</v>
      </c>
      <c r="J21" s="67">
        <v>65</v>
      </c>
      <c r="K21" s="67">
        <f>I21*J21</f>
        <v>22945</v>
      </c>
      <c r="L21" s="115">
        <f>I21/I24*100</f>
        <v>4.714839054360892</v>
      </c>
      <c r="M21" s="67">
        <f t="shared" si="0"/>
        <v>1833</v>
      </c>
      <c r="N21" s="67">
        <f t="shared" si="1"/>
        <v>144710.52000000002</v>
      </c>
    </row>
    <row r="22" spans="1:14" ht="12" customHeight="1">
      <c r="A22" s="1">
        <v>13</v>
      </c>
      <c r="B22" s="776"/>
      <c r="C22" s="774" t="s">
        <v>92</v>
      </c>
      <c r="D22" s="774"/>
      <c r="E22" s="67">
        <v>7618</v>
      </c>
      <c r="F22" s="67">
        <v>74.777</v>
      </c>
      <c r="G22" s="67">
        <f>E22*F22</f>
        <v>569651.186</v>
      </c>
      <c r="H22" s="115">
        <f>E22/E24*100</f>
        <v>28.55108312720186</v>
      </c>
      <c r="I22" s="67">
        <v>6375</v>
      </c>
      <c r="J22" s="67">
        <v>47</v>
      </c>
      <c r="K22" s="67">
        <f>I22*J22</f>
        <v>299625</v>
      </c>
      <c r="L22" s="115">
        <f>I22/I24*100</f>
        <v>85.14758915453453</v>
      </c>
      <c r="M22" s="67">
        <f t="shared" si="0"/>
        <v>13993</v>
      </c>
      <c r="N22" s="67">
        <f t="shared" si="1"/>
        <v>869276.186</v>
      </c>
    </row>
    <row r="23" spans="1:14" ht="12" customHeight="1">
      <c r="A23" s="1">
        <v>14</v>
      </c>
      <c r="B23" s="776"/>
      <c r="C23" s="779" t="s">
        <v>265</v>
      </c>
      <c r="D23" s="780"/>
      <c r="E23" s="67">
        <v>0</v>
      </c>
      <c r="F23" s="67">
        <v>0</v>
      </c>
      <c r="G23" s="67">
        <f>E23*F23</f>
        <v>0</v>
      </c>
      <c r="H23" s="115">
        <f>E23/E24*100</f>
        <v>0</v>
      </c>
      <c r="I23" s="67">
        <v>0</v>
      </c>
      <c r="J23" s="67">
        <v>0</v>
      </c>
      <c r="K23" s="67">
        <f>I23*J23</f>
        <v>0</v>
      </c>
      <c r="L23" s="115">
        <f>I23/I24*100</f>
        <v>0</v>
      </c>
      <c r="M23" s="67">
        <f t="shared" si="0"/>
        <v>0</v>
      </c>
      <c r="N23" s="67">
        <f t="shared" si="1"/>
        <v>0</v>
      </c>
    </row>
    <row r="24" spans="1:14" ht="12" customHeight="1">
      <c r="A24" s="1">
        <v>15</v>
      </c>
      <c r="B24" s="776"/>
      <c r="C24" s="784" t="s">
        <v>93</v>
      </c>
      <c r="D24" s="784"/>
      <c r="E24" s="442">
        <f>SUM(E20:E23)</f>
        <v>26682</v>
      </c>
      <c r="F24" s="442">
        <f>G24/E24</f>
        <v>138.57775676486023</v>
      </c>
      <c r="G24" s="442">
        <f>SUM(G20:G23)</f>
        <v>3697531.7060000002</v>
      </c>
      <c r="H24" s="443">
        <v>99.99999999999999</v>
      </c>
      <c r="I24" s="442">
        <f>SUM(I20:I23)</f>
        <v>7487</v>
      </c>
      <c r="J24" s="442">
        <f>K24/I24</f>
        <v>55.64578602911713</v>
      </c>
      <c r="K24" s="442">
        <f>SUM(K20:K23)</f>
        <v>416620</v>
      </c>
      <c r="L24" s="443">
        <v>100</v>
      </c>
      <c r="M24" s="442">
        <f>E24+I24</f>
        <v>34169</v>
      </c>
      <c r="N24" s="442">
        <f>SUM(N20:N23)</f>
        <v>4114151.7060000002</v>
      </c>
    </row>
    <row r="25" spans="1:14" ht="12" customHeight="1">
      <c r="A25" s="1">
        <v>16</v>
      </c>
      <c r="B25" s="781" t="s">
        <v>106</v>
      </c>
      <c r="C25" s="781" t="s">
        <v>47</v>
      </c>
      <c r="D25" s="1" t="s">
        <v>94</v>
      </c>
      <c r="E25" s="67">
        <v>696</v>
      </c>
      <c r="F25" s="67">
        <v>335</v>
      </c>
      <c r="G25" s="67">
        <f>E25*F25</f>
        <v>233160</v>
      </c>
      <c r="H25" s="68">
        <f>E25/E30*100</f>
        <v>4.809951624049758</v>
      </c>
      <c r="I25" s="67">
        <v>0</v>
      </c>
      <c r="J25" s="67">
        <v>0</v>
      </c>
      <c r="K25" s="67">
        <f>I25*J25</f>
        <v>0</v>
      </c>
      <c r="L25" s="68">
        <f>I25/I30*100</f>
        <v>0</v>
      </c>
      <c r="M25" s="67">
        <f t="shared" si="0"/>
        <v>696</v>
      </c>
      <c r="N25" s="67">
        <f t="shared" si="1"/>
        <v>233160</v>
      </c>
    </row>
    <row r="26" spans="1:14" ht="12" customHeight="1">
      <c r="A26" s="1">
        <v>17</v>
      </c>
      <c r="B26" s="782"/>
      <c r="C26" s="782"/>
      <c r="D26" s="1" t="s">
        <v>95</v>
      </c>
      <c r="E26" s="67">
        <v>1099</v>
      </c>
      <c r="F26" s="67">
        <v>252</v>
      </c>
      <c r="G26" s="67">
        <f>E26*F26</f>
        <v>276948</v>
      </c>
      <c r="H26" s="68">
        <f>E26/E30*100</f>
        <v>7.59502418797512</v>
      </c>
      <c r="I26" s="67">
        <v>0</v>
      </c>
      <c r="J26" s="67">
        <v>0</v>
      </c>
      <c r="K26" s="67">
        <f>I26*J26</f>
        <v>0</v>
      </c>
      <c r="L26" s="68">
        <f>I26/I30*100</f>
        <v>0</v>
      </c>
      <c r="M26" s="67">
        <f t="shared" si="0"/>
        <v>1099</v>
      </c>
      <c r="N26" s="67">
        <f t="shared" si="1"/>
        <v>276948</v>
      </c>
    </row>
    <row r="27" spans="1:14" ht="12" customHeight="1">
      <c r="A27" s="1">
        <v>18</v>
      </c>
      <c r="B27" s="782"/>
      <c r="C27" s="782"/>
      <c r="D27" s="1" t="s">
        <v>96</v>
      </c>
      <c r="E27" s="67">
        <v>3504</v>
      </c>
      <c r="F27" s="67">
        <v>175</v>
      </c>
      <c r="G27" s="67">
        <f>E27*F27</f>
        <v>613200</v>
      </c>
      <c r="H27" s="68">
        <f>E27/E30*100</f>
        <v>24.215618521078092</v>
      </c>
      <c r="I27" s="67">
        <v>0</v>
      </c>
      <c r="J27" s="67">
        <v>0</v>
      </c>
      <c r="K27" s="67">
        <f>I27*J27</f>
        <v>0</v>
      </c>
      <c r="L27" s="68">
        <f>I27/I30*100</f>
        <v>0</v>
      </c>
      <c r="M27" s="67">
        <f t="shared" si="0"/>
        <v>3504</v>
      </c>
      <c r="N27" s="67">
        <f t="shared" si="1"/>
        <v>613200</v>
      </c>
    </row>
    <row r="28" spans="1:14" ht="12" customHeight="1">
      <c r="A28" s="1">
        <v>19</v>
      </c>
      <c r="B28" s="782"/>
      <c r="C28" s="782"/>
      <c r="D28" s="1" t="s">
        <v>97</v>
      </c>
      <c r="E28" s="67">
        <v>4146</v>
      </c>
      <c r="F28" s="67">
        <v>149</v>
      </c>
      <c r="G28" s="67">
        <f>E28*F28</f>
        <v>617754</v>
      </c>
      <c r="H28" s="68">
        <f>E28/E30*100</f>
        <v>28.65238424326192</v>
      </c>
      <c r="I28" s="67">
        <v>0</v>
      </c>
      <c r="J28" s="67">
        <v>0</v>
      </c>
      <c r="K28" s="67">
        <f>I28*J28</f>
        <v>0</v>
      </c>
      <c r="L28" s="68">
        <f>I28/I30*100</f>
        <v>0</v>
      </c>
      <c r="M28" s="67">
        <f t="shared" si="0"/>
        <v>4146</v>
      </c>
      <c r="N28" s="67">
        <f t="shared" si="1"/>
        <v>617754</v>
      </c>
    </row>
    <row r="29" spans="1:14" ht="12" customHeight="1">
      <c r="A29" s="1">
        <v>20</v>
      </c>
      <c r="B29" s="782"/>
      <c r="C29" s="782"/>
      <c r="D29" s="1" t="s">
        <v>98</v>
      </c>
      <c r="E29" s="67">
        <v>5025</v>
      </c>
      <c r="F29" s="67">
        <v>129</v>
      </c>
      <c r="G29" s="67">
        <f>E29*F29</f>
        <v>648225</v>
      </c>
      <c r="H29" s="68">
        <f>E29/E30*100</f>
        <v>34.72702142363511</v>
      </c>
      <c r="I29" s="67">
        <v>182</v>
      </c>
      <c r="J29" s="67">
        <v>100</v>
      </c>
      <c r="K29" s="67">
        <f>I29*J29</f>
        <v>18200</v>
      </c>
      <c r="L29" s="68">
        <f>I29/I30*100</f>
        <v>100</v>
      </c>
      <c r="M29" s="67">
        <f t="shared" si="0"/>
        <v>5207</v>
      </c>
      <c r="N29" s="67">
        <f t="shared" si="1"/>
        <v>666425</v>
      </c>
    </row>
    <row r="30" spans="1:14" ht="12" customHeight="1">
      <c r="A30" s="1">
        <v>21</v>
      </c>
      <c r="B30" s="782"/>
      <c r="C30" s="783"/>
      <c r="D30" s="9" t="s">
        <v>4</v>
      </c>
      <c r="E30" s="114">
        <f>SUM(E25:E29)</f>
        <v>14470</v>
      </c>
      <c r="F30" s="114">
        <f>G30/E30</f>
        <v>165.1200414651002</v>
      </c>
      <c r="G30" s="114">
        <f>SUM(G25:G29)</f>
        <v>2389287</v>
      </c>
      <c r="H30" s="115">
        <v>100</v>
      </c>
      <c r="I30" s="114">
        <f>SUM(I25:I29)</f>
        <v>182</v>
      </c>
      <c r="J30" s="114">
        <f>K30/I30</f>
        <v>100</v>
      </c>
      <c r="K30" s="114">
        <f>SUM(K25:K29)</f>
        <v>18200</v>
      </c>
      <c r="L30" s="115">
        <v>100</v>
      </c>
      <c r="M30" s="114">
        <f t="shared" si="0"/>
        <v>14652</v>
      </c>
      <c r="N30" s="114">
        <f t="shared" si="1"/>
        <v>2407487</v>
      </c>
    </row>
    <row r="31" spans="1:14" ht="12" customHeight="1">
      <c r="A31" s="1">
        <v>22</v>
      </c>
      <c r="B31" s="782"/>
      <c r="C31" s="781" t="s">
        <v>48</v>
      </c>
      <c r="D31" s="1" t="s">
        <v>94</v>
      </c>
      <c r="E31" s="67">
        <v>38</v>
      </c>
      <c r="F31" s="67">
        <v>570</v>
      </c>
      <c r="G31" s="67">
        <f>E31*F31</f>
        <v>21660</v>
      </c>
      <c r="H31" s="68">
        <f>E31/E35*100</f>
        <v>4.561824729891957</v>
      </c>
      <c r="I31" s="67">
        <v>0</v>
      </c>
      <c r="J31" s="67">
        <v>0</v>
      </c>
      <c r="K31" s="67">
        <f>I31*J31</f>
        <v>0</v>
      </c>
      <c r="L31" s="68">
        <f>I31/I35*100</f>
        <v>0</v>
      </c>
      <c r="M31" s="67">
        <f t="shared" si="0"/>
        <v>38</v>
      </c>
      <c r="N31" s="67">
        <f t="shared" si="1"/>
        <v>21660</v>
      </c>
    </row>
    <row r="32" spans="1:14" ht="12" customHeight="1">
      <c r="A32" s="1">
        <v>23</v>
      </c>
      <c r="B32" s="782"/>
      <c r="C32" s="782"/>
      <c r="D32" s="1" t="s">
        <v>96</v>
      </c>
      <c r="E32" s="67">
        <v>124</v>
      </c>
      <c r="F32" s="67">
        <v>537</v>
      </c>
      <c r="G32" s="67">
        <f>E32*F32</f>
        <v>66588</v>
      </c>
      <c r="H32" s="68">
        <f>E32/E35*100</f>
        <v>14.8859543817527</v>
      </c>
      <c r="I32" s="67">
        <v>0</v>
      </c>
      <c r="J32" s="67">
        <v>0</v>
      </c>
      <c r="K32" s="67">
        <f>I32*J32</f>
        <v>0</v>
      </c>
      <c r="L32" s="68">
        <f>I32/I35*100</f>
        <v>0</v>
      </c>
      <c r="M32" s="67">
        <f t="shared" si="0"/>
        <v>124</v>
      </c>
      <c r="N32" s="67">
        <f t="shared" si="1"/>
        <v>66588</v>
      </c>
    </row>
    <row r="33" spans="1:14" ht="12" customHeight="1">
      <c r="A33" s="1">
        <v>24</v>
      </c>
      <c r="B33" s="782"/>
      <c r="C33" s="782"/>
      <c r="D33" s="1" t="s">
        <v>97</v>
      </c>
      <c r="E33" s="67">
        <v>239</v>
      </c>
      <c r="F33" s="67">
        <v>428</v>
      </c>
      <c r="G33" s="67">
        <f>E33*F33</f>
        <v>102292</v>
      </c>
      <c r="H33" s="68">
        <f>E33/E35*100</f>
        <v>28.691476590636256</v>
      </c>
      <c r="I33" s="67">
        <v>0</v>
      </c>
      <c r="J33" s="67">
        <v>0</v>
      </c>
      <c r="K33" s="67">
        <f>I33*J33</f>
        <v>0</v>
      </c>
      <c r="L33" s="68">
        <f>I33/I35*100</f>
        <v>0</v>
      </c>
      <c r="M33" s="67">
        <f t="shared" si="0"/>
        <v>239</v>
      </c>
      <c r="N33" s="67">
        <f t="shared" si="1"/>
        <v>102292</v>
      </c>
    </row>
    <row r="34" spans="1:14" ht="12" customHeight="1">
      <c r="A34" s="1">
        <v>25</v>
      </c>
      <c r="B34" s="782"/>
      <c r="C34" s="782"/>
      <c r="D34" s="1" t="s">
        <v>98</v>
      </c>
      <c r="E34" s="67">
        <v>432</v>
      </c>
      <c r="F34" s="67">
        <v>343</v>
      </c>
      <c r="G34" s="67">
        <f>E34*F34</f>
        <v>148176</v>
      </c>
      <c r="H34" s="68">
        <f>E34/E35*100</f>
        <v>51.86074429771909</v>
      </c>
      <c r="I34" s="67">
        <v>64</v>
      </c>
      <c r="J34" s="67">
        <v>282</v>
      </c>
      <c r="K34" s="67">
        <f>I34*J34</f>
        <v>18048</v>
      </c>
      <c r="L34" s="68">
        <f>I34/I35*100</f>
        <v>100</v>
      </c>
      <c r="M34" s="67">
        <f t="shared" si="0"/>
        <v>496</v>
      </c>
      <c r="N34" s="67">
        <f t="shared" si="1"/>
        <v>166224</v>
      </c>
    </row>
    <row r="35" spans="1:14" ht="12" customHeight="1">
      <c r="A35" s="1">
        <v>26</v>
      </c>
      <c r="B35" s="782"/>
      <c r="C35" s="783"/>
      <c r="D35" s="9" t="s">
        <v>4</v>
      </c>
      <c r="E35" s="114">
        <f>SUM(E31:E34)</f>
        <v>833</v>
      </c>
      <c r="F35" s="114">
        <f>G35/E35</f>
        <v>406.6218487394958</v>
      </c>
      <c r="G35" s="114">
        <f>SUM(G31:G34)</f>
        <v>338716</v>
      </c>
      <c r="H35" s="115">
        <v>100</v>
      </c>
      <c r="I35" s="114">
        <f>SUM(I31:I34)</f>
        <v>64</v>
      </c>
      <c r="J35" s="114">
        <f>K35/I35</f>
        <v>282</v>
      </c>
      <c r="K35" s="114">
        <f>SUM(K31:K34)</f>
        <v>18048</v>
      </c>
      <c r="L35" s="115">
        <v>100</v>
      </c>
      <c r="M35" s="114">
        <f t="shared" si="0"/>
        <v>897</v>
      </c>
      <c r="N35" s="114">
        <f t="shared" si="1"/>
        <v>356764</v>
      </c>
    </row>
    <row r="36" spans="1:14" ht="12" customHeight="1">
      <c r="A36" s="1">
        <v>27</v>
      </c>
      <c r="B36" s="782"/>
      <c r="C36" s="781" t="s">
        <v>99</v>
      </c>
      <c r="D36" s="226" t="s">
        <v>94</v>
      </c>
      <c r="E36" s="67">
        <v>0</v>
      </c>
      <c r="F36" s="67">
        <v>0</v>
      </c>
      <c r="G36" s="67">
        <f>E36*F36</f>
        <v>0</v>
      </c>
      <c r="H36" s="68">
        <f>E36/E40*100</f>
        <v>0</v>
      </c>
      <c r="I36" s="67">
        <v>0</v>
      </c>
      <c r="J36" s="67">
        <v>0</v>
      </c>
      <c r="K36" s="67">
        <f>I36*J36</f>
        <v>0</v>
      </c>
      <c r="L36" s="68" t="e">
        <f>I36/I40*100</f>
        <v>#DIV/0!</v>
      </c>
      <c r="M36" s="67">
        <f t="shared" si="0"/>
        <v>0</v>
      </c>
      <c r="N36" s="67">
        <f t="shared" si="1"/>
        <v>0</v>
      </c>
    </row>
    <row r="37" spans="1:14" ht="12" customHeight="1">
      <c r="A37" s="1">
        <v>28</v>
      </c>
      <c r="B37" s="782"/>
      <c r="C37" s="782"/>
      <c r="D37" s="1" t="s">
        <v>95</v>
      </c>
      <c r="E37" s="67">
        <v>0</v>
      </c>
      <c r="F37" s="67">
        <v>0</v>
      </c>
      <c r="G37" s="67">
        <f>E37*F37</f>
        <v>0</v>
      </c>
      <c r="H37" s="68">
        <f>E37/E40*100</f>
        <v>0</v>
      </c>
      <c r="I37" s="67">
        <v>0</v>
      </c>
      <c r="J37" s="67">
        <v>0</v>
      </c>
      <c r="K37" s="67">
        <f>I37*J37</f>
        <v>0</v>
      </c>
      <c r="L37" s="68" t="e">
        <f>I37/I40*100</f>
        <v>#DIV/0!</v>
      </c>
      <c r="M37" s="67">
        <f t="shared" si="0"/>
        <v>0</v>
      </c>
      <c r="N37" s="67">
        <f t="shared" si="1"/>
        <v>0</v>
      </c>
    </row>
    <row r="38" spans="1:14" ht="12" customHeight="1">
      <c r="A38" s="1">
        <v>29</v>
      </c>
      <c r="B38" s="782"/>
      <c r="C38" s="782"/>
      <c r="D38" s="1" t="s">
        <v>96</v>
      </c>
      <c r="E38" s="67">
        <v>6</v>
      </c>
      <c r="F38" s="67">
        <v>226</v>
      </c>
      <c r="G38" s="67">
        <f>E38*F38</f>
        <v>1356</v>
      </c>
      <c r="H38" s="68">
        <f>E38/E40*100</f>
        <v>27.27272727272727</v>
      </c>
      <c r="I38" s="67">
        <v>0</v>
      </c>
      <c r="J38" s="67">
        <v>0</v>
      </c>
      <c r="K38" s="67">
        <f>I38*J38</f>
        <v>0</v>
      </c>
      <c r="L38" s="68" t="e">
        <f>I38/I40*100</f>
        <v>#DIV/0!</v>
      </c>
      <c r="M38" s="67">
        <f t="shared" si="0"/>
        <v>6</v>
      </c>
      <c r="N38" s="67">
        <f t="shared" si="1"/>
        <v>1356</v>
      </c>
    </row>
    <row r="39" spans="1:14" ht="12" customHeight="1">
      <c r="A39" s="1">
        <v>30</v>
      </c>
      <c r="B39" s="782"/>
      <c r="C39" s="782"/>
      <c r="D39" s="1" t="s">
        <v>97</v>
      </c>
      <c r="E39" s="67">
        <v>16</v>
      </c>
      <c r="F39" s="67">
        <v>191</v>
      </c>
      <c r="G39" s="67">
        <f>E39*F39</f>
        <v>3056</v>
      </c>
      <c r="H39" s="68">
        <f>E39/E40*100</f>
        <v>72.72727272727273</v>
      </c>
      <c r="I39" s="67">
        <v>0</v>
      </c>
      <c r="J39" s="67">
        <v>0</v>
      </c>
      <c r="K39" s="67">
        <f>I39*J39</f>
        <v>0</v>
      </c>
      <c r="L39" s="68" t="e">
        <f>I39/I40*100</f>
        <v>#DIV/0!</v>
      </c>
      <c r="M39" s="67">
        <f t="shared" si="0"/>
        <v>16</v>
      </c>
      <c r="N39" s="67">
        <f t="shared" si="1"/>
        <v>3056</v>
      </c>
    </row>
    <row r="40" spans="1:14" ht="12" customHeight="1">
      <c r="A40" s="1">
        <v>31</v>
      </c>
      <c r="B40" s="782"/>
      <c r="C40" s="783"/>
      <c r="D40" s="9" t="s">
        <v>4</v>
      </c>
      <c r="E40" s="114">
        <f>SUM(E36:E39)</f>
        <v>22</v>
      </c>
      <c r="F40" s="114">
        <f>G40/E40</f>
        <v>200.54545454545453</v>
      </c>
      <c r="G40" s="114">
        <f>SUM(G36:G39)</f>
        <v>4412</v>
      </c>
      <c r="H40" s="115">
        <v>100</v>
      </c>
      <c r="I40" s="114">
        <f>SUM(I36:I39)</f>
        <v>0</v>
      </c>
      <c r="J40" s="114" t="e">
        <f>K40/I40</f>
        <v>#DIV/0!</v>
      </c>
      <c r="K40" s="114">
        <f>SUM(K36:K39)</f>
        <v>0</v>
      </c>
      <c r="L40" s="115">
        <v>100</v>
      </c>
      <c r="M40" s="114">
        <f t="shared" si="0"/>
        <v>22</v>
      </c>
      <c r="N40" s="114">
        <f t="shared" si="1"/>
        <v>4412</v>
      </c>
    </row>
    <row r="41" spans="1:14" ht="12" customHeight="1">
      <c r="A41" s="1">
        <v>32</v>
      </c>
      <c r="B41" s="782"/>
      <c r="C41" s="774" t="s">
        <v>100</v>
      </c>
      <c r="D41" s="774"/>
      <c r="E41" s="67">
        <v>0</v>
      </c>
      <c r="F41" s="67">
        <v>0</v>
      </c>
      <c r="G41" s="67">
        <f>E41*F41</f>
        <v>0</v>
      </c>
      <c r="H41" s="68">
        <v>100</v>
      </c>
      <c r="I41" s="67">
        <v>0</v>
      </c>
      <c r="J41" s="67">
        <v>0</v>
      </c>
      <c r="K41" s="67">
        <v>0</v>
      </c>
      <c r="L41" s="68">
        <v>100</v>
      </c>
      <c r="M41" s="67">
        <f t="shared" si="0"/>
        <v>0</v>
      </c>
      <c r="N41" s="67">
        <f t="shared" si="1"/>
        <v>0</v>
      </c>
    </row>
    <row r="42" spans="1:14" ht="12" customHeight="1">
      <c r="A42" s="1">
        <v>33</v>
      </c>
      <c r="B42" s="782"/>
      <c r="C42" s="657" t="s">
        <v>101</v>
      </c>
      <c r="D42" s="657"/>
      <c r="E42" s="114">
        <f>E30+E35+E40+E41</f>
        <v>15325</v>
      </c>
      <c r="F42" s="114">
        <f>G42/E42</f>
        <v>178.2978792822186</v>
      </c>
      <c r="G42" s="114">
        <f>G30+G35+G40+G41</f>
        <v>2732415</v>
      </c>
      <c r="H42" s="115">
        <f>E42/E46*100</f>
        <v>40.943093775046755</v>
      </c>
      <c r="I42" s="114">
        <f>I30+I35+I40+I41</f>
        <v>246</v>
      </c>
      <c r="J42" s="114">
        <f>K42/I42</f>
        <v>147.34959349593495</v>
      </c>
      <c r="K42" s="114">
        <f>K30+K35+K40+K41</f>
        <v>36248</v>
      </c>
      <c r="L42" s="115">
        <f>I42/I46*100</f>
        <v>4.681255946717412</v>
      </c>
      <c r="M42" s="114">
        <f t="shared" si="0"/>
        <v>15571</v>
      </c>
      <c r="N42" s="114">
        <f t="shared" si="1"/>
        <v>2768663</v>
      </c>
    </row>
    <row r="43" spans="1:14" ht="12" customHeight="1">
      <c r="A43" s="1">
        <v>34</v>
      </c>
      <c r="B43" s="782"/>
      <c r="C43" s="774" t="s">
        <v>102</v>
      </c>
      <c r="D43" s="774"/>
      <c r="E43" s="67">
        <v>40</v>
      </c>
      <c r="F43" s="67">
        <v>90</v>
      </c>
      <c r="G43" s="67">
        <f>E43*F43</f>
        <v>3600</v>
      </c>
      <c r="H43" s="68">
        <f>E43/E46*100</f>
        <v>0.10686615014694097</v>
      </c>
      <c r="I43" s="67">
        <v>13</v>
      </c>
      <c r="J43" s="67">
        <v>90</v>
      </c>
      <c r="K43" s="67">
        <f>I43*J43</f>
        <v>1170</v>
      </c>
      <c r="L43" s="68">
        <f>I43/I46*100</f>
        <v>0.24738344433872503</v>
      </c>
      <c r="M43" s="67">
        <f t="shared" si="0"/>
        <v>53</v>
      </c>
      <c r="N43" s="67">
        <f t="shared" si="1"/>
        <v>4770</v>
      </c>
    </row>
    <row r="44" spans="1:14" ht="12" customHeight="1">
      <c r="A44" s="1">
        <v>35</v>
      </c>
      <c r="B44" s="782"/>
      <c r="C44" s="774" t="s">
        <v>92</v>
      </c>
      <c r="D44" s="774"/>
      <c r="E44" s="67">
        <v>0</v>
      </c>
      <c r="F44" s="67">
        <v>0</v>
      </c>
      <c r="G44" s="67">
        <f>E44*F44</f>
        <v>0</v>
      </c>
      <c r="H44" s="68">
        <f>E44/E46*100</f>
        <v>0</v>
      </c>
      <c r="I44" s="67">
        <v>0</v>
      </c>
      <c r="J44" s="67">
        <v>0</v>
      </c>
      <c r="K44" s="67">
        <f>I44*J44</f>
        <v>0</v>
      </c>
      <c r="L44" s="68">
        <f>I44/I46*100</f>
        <v>0</v>
      </c>
      <c r="M44" s="67">
        <f t="shared" si="0"/>
        <v>0</v>
      </c>
      <c r="N44" s="67">
        <f t="shared" si="1"/>
        <v>0</v>
      </c>
    </row>
    <row r="45" spans="1:14" ht="12" customHeight="1">
      <c r="A45" s="1">
        <v>36</v>
      </c>
      <c r="B45" s="782"/>
      <c r="C45" s="774" t="s">
        <v>103</v>
      </c>
      <c r="D45" s="774"/>
      <c r="E45" s="67">
        <v>22065</v>
      </c>
      <c r="F45" s="208">
        <v>65.75</v>
      </c>
      <c r="G45" s="67">
        <f>E45*F45</f>
        <v>1450773.75</v>
      </c>
      <c r="H45" s="68">
        <f>E45/E46*100</f>
        <v>58.95004007480631</v>
      </c>
      <c r="I45" s="67">
        <v>4996</v>
      </c>
      <c r="J45" s="208">
        <v>51.22538</v>
      </c>
      <c r="K45" s="67">
        <f>I45*J45</f>
        <v>255921.99848</v>
      </c>
      <c r="L45" s="68">
        <f>I45/I46*100</f>
        <v>95.07136060894386</v>
      </c>
      <c r="M45" s="67">
        <f t="shared" si="0"/>
        <v>27061</v>
      </c>
      <c r="N45" s="67">
        <f t="shared" si="1"/>
        <v>1706695.74848</v>
      </c>
    </row>
    <row r="46" spans="1:14" ht="12" customHeight="1">
      <c r="A46" s="1">
        <v>37</v>
      </c>
      <c r="B46" s="782"/>
      <c r="C46" s="784" t="s">
        <v>104</v>
      </c>
      <c r="D46" s="784"/>
      <c r="E46" s="442">
        <f>SUM(E42:E45)</f>
        <v>37430</v>
      </c>
      <c r="F46" s="442">
        <f>G46/E46</f>
        <v>111.8564987977558</v>
      </c>
      <c r="G46" s="442">
        <f>SUM(G42:G45)</f>
        <v>4186788.75</v>
      </c>
      <c r="H46" s="443">
        <v>100</v>
      </c>
      <c r="I46" s="442">
        <f>SUM(I42:I45)</f>
        <v>5255</v>
      </c>
      <c r="J46" s="442">
        <f>K46/I46</f>
        <v>55.82112245099905</v>
      </c>
      <c r="K46" s="442">
        <f>SUM(K42:K45)</f>
        <v>293339.99848</v>
      </c>
      <c r="L46" s="443">
        <v>100</v>
      </c>
      <c r="M46" s="442">
        <f t="shared" si="0"/>
        <v>42685</v>
      </c>
      <c r="N46" s="442">
        <f t="shared" si="1"/>
        <v>4480128.74848</v>
      </c>
    </row>
    <row r="47" spans="1:14" ht="12" customHeight="1">
      <c r="A47" s="1">
        <v>38</v>
      </c>
      <c r="B47" s="782"/>
      <c r="C47" s="774" t="s">
        <v>105</v>
      </c>
      <c r="D47" s="774"/>
      <c r="E47" s="67">
        <v>0</v>
      </c>
      <c r="F47" s="67">
        <v>0</v>
      </c>
      <c r="G47" s="67">
        <f>E47*F47</f>
        <v>0</v>
      </c>
      <c r="H47" s="68">
        <f>E47/E48*100</f>
        <v>0</v>
      </c>
      <c r="I47" s="67">
        <v>4539</v>
      </c>
      <c r="J47" s="67">
        <v>45.47</v>
      </c>
      <c r="K47" s="67">
        <f>I47*J47</f>
        <v>206388.33</v>
      </c>
      <c r="L47" s="68">
        <f>I47/I48*100</f>
        <v>26.26584109715873</v>
      </c>
      <c r="M47" s="67">
        <f t="shared" si="0"/>
        <v>4539</v>
      </c>
      <c r="N47" s="67">
        <f t="shared" si="1"/>
        <v>206388.33</v>
      </c>
    </row>
    <row r="48" spans="1:19" ht="12.75" customHeight="1">
      <c r="A48" s="359">
        <v>39</v>
      </c>
      <c r="B48" s="360"/>
      <c r="C48" s="785" t="s">
        <v>15</v>
      </c>
      <c r="D48" s="785"/>
      <c r="E48" s="361">
        <f>E24+E46+E47</f>
        <v>64112</v>
      </c>
      <c r="F48" s="361">
        <f>G48/E48</f>
        <v>122.97729685550287</v>
      </c>
      <c r="G48" s="361">
        <f>G24+G46+G47</f>
        <v>7884320.456</v>
      </c>
      <c r="H48" s="362">
        <v>0</v>
      </c>
      <c r="I48" s="361">
        <f>I24+I46+I47</f>
        <v>17281</v>
      </c>
      <c r="J48" s="361">
        <f>K48/I48</f>
        <v>53.026348502980156</v>
      </c>
      <c r="K48" s="361">
        <f>K24+K46+K47</f>
        <v>916348.32848</v>
      </c>
      <c r="L48" s="362">
        <v>0</v>
      </c>
      <c r="M48" s="361">
        <f>E48+I48</f>
        <v>81393</v>
      </c>
      <c r="N48" s="361">
        <f>G48+K48</f>
        <v>8800668.78448</v>
      </c>
      <c r="P48" s="43"/>
      <c r="Q48" s="43"/>
      <c r="R48" s="43"/>
      <c r="S48" s="43"/>
    </row>
    <row r="49" spans="1:19" s="28" customFormat="1" ht="12.75" customHeight="1">
      <c r="A49" s="97"/>
      <c r="B49" s="98"/>
      <c r="C49" s="99"/>
      <c r="D49" s="99"/>
      <c r="E49" s="100"/>
      <c r="F49" s="100"/>
      <c r="G49" s="100"/>
      <c r="H49" s="101"/>
      <c r="I49" s="100"/>
      <c r="J49" s="100"/>
      <c r="K49" s="100"/>
      <c r="L49" s="101"/>
      <c r="M49" s="100"/>
      <c r="N49" s="100"/>
      <c r="O49" s="43"/>
      <c r="P49" s="43"/>
      <c r="Q49" s="43"/>
      <c r="R49" s="43"/>
      <c r="S49" s="43"/>
    </row>
    <row r="50" spans="1:19" s="28" customFormat="1" ht="12.75" customHeight="1">
      <c r="A50" s="107"/>
      <c r="B50" s="108"/>
      <c r="C50" s="109"/>
      <c r="D50" s="109"/>
      <c r="E50" s="100"/>
      <c r="F50" s="100"/>
      <c r="G50" s="100"/>
      <c r="H50" s="101"/>
      <c r="I50" s="100"/>
      <c r="J50" s="100"/>
      <c r="K50" s="100"/>
      <c r="L50" s="101"/>
      <c r="M50" s="100"/>
      <c r="N50" s="100"/>
      <c r="O50" s="43"/>
      <c r="P50" s="43"/>
      <c r="Q50" s="43"/>
      <c r="R50" s="43"/>
      <c r="S50" s="43"/>
    </row>
    <row r="51" spans="1:19" s="28" customFormat="1" ht="12.75" customHeight="1">
      <c r="A51" s="107"/>
      <c r="B51" s="108"/>
      <c r="C51" s="109"/>
      <c r="D51" s="109"/>
      <c r="E51" s="100"/>
      <c r="F51" s="100"/>
      <c r="G51" s="100"/>
      <c r="H51" s="101"/>
      <c r="I51" s="100"/>
      <c r="J51" s="100"/>
      <c r="K51" s="100"/>
      <c r="L51" s="101"/>
      <c r="M51" s="100"/>
      <c r="N51" s="100"/>
      <c r="O51" s="43"/>
      <c r="P51" s="43"/>
      <c r="Q51" s="43"/>
      <c r="R51" s="43"/>
      <c r="S51" s="43"/>
    </row>
    <row r="52" spans="1:19" ht="12.75">
      <c r="A52" s="670" t="s">
        <v>22</v>
      </c>
      <c r="B52" s="670"/>
      <c r="C52" s="670"/>
      <c r="D52" s="670"/>
      <c r="P52" s="43"/>
      <c r="Q52" s="43"/>
      <c r="R52" s="43"/>
      <c r="S52" s="43"/>
    </row>
    <row r="53" spans="1:9" ht="12.75">
      <c r="A53" s="559" t="s">
        <v>65</v>
      </c>
      <c r="B53" s="559"/>
      <c r="C53" s="559"/>
      <c r="D53" s="559"/>
      <c r="G53" s="560" t="s">
        <v>21</v>
      </c>
      <c r="H53" s="560"/>
      <c r="I53" s="560"/>
    </row>
    <row r="54" spans="1:14" ht="12.75">
      <c r="A54" s="560" t="s">
        <v>530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</row>
    <row r="55" spans="2:14" ht="12.75">
      <c r="B55" s="796" t="s">
        <v>113</v>
      </c>
      <c r="C55" s="796"/>
      <c r="D55" s="796"/>
      <c r="N55" s="27" t="s">
        <v>114</v>
      </c>
    </row>
    <row r="56" spans="1:14" ht="12.75">
      <c r="A56" s="621" t="s">
        <v>80</v>
      </c>
      <c r="B56" s="777" t="s">
        <v>81</v>
      </c>
      <c r="C56" s="777"/>
      <c r="D56" s="601"/>
      <c r="E56" s="583" t="s">
        <v>86</v>
      </c>
      <c r="F56" s="584"/>
      <c r="G56" s="584"/>
      <c r="H56" s="585"/>
      <c r="I56" s="583" t="s">
        <v>53</v>
      </c>
      <c r="J56" s="584"/>
      <c r="K56" s="584"/>
      <c r="L56" s="585"/>
      <c r="M56" s="583" t="s">
        <v>108</v>
      </c>
      <c r="N56" s="585"/>
    </row>
    <row r="57" spans="1:14" ht="12.75">
      <c r="A57" s="622"/>
      <c r="B57" s="778"/>
      <c r="C57" s="778"/>
      <c r="D57" s="710"/>
      <c r="E57" s="330" t="s">
        <v>82</v>
      </c>
      <c r="F57" s="330" t="s">
        <v>83</v>
      </c>
      <c r="G57" s="330" t="s">
        <v>84</v>
      </c>
      <c r="H57" s="330" t="s">
        <v>109</v>
      </c>
      <c r="I57" s="330" t="s">
        <v>82</v>
      </c>
      <c r="J57" s="330" t="s">
        <v>83</v>
      </c>
      <c r="K57" s="330" t="s">
        <v>84</v>
      </c>
      <c r="L57" s="330" t="s">
        <v>109</v>
      </c>
      <c r="M57" s="330" t="s">
        <v>85</v>
      </c>
      <c r="N57" s="330" t="s">
        <v>84</v>
      </c>
    </row>
    <row r="58" spans="1:14" ht="12" customHeight="1">
      <c r="A58" s="71">
        <v>1</v>
      </c>
      <c r="B58" s="776" t="s">
        <v>107</v>
      </c>
      <c r="C58" s="776" t="s">
        <v>87</v>
      </c>
      <c r="D58" s="1" t="s">
        <v>484</v>
      </c>
      <c r="E58" s="67">
        <v>27</v>
      </c>
      <c r="F58" s="113">
        <v>249</v>
      </c>
      <c r="G58" s="113">
        <f>E58*F58</f>
        <v>6723</v>
      </c>
      <c r="H58" s="133">
        <f>E58/E63*100</f>
        <v>2.1044427123928293</v>
      </c>
      <c r="I58" s="113">
        <v>0</v>
      </c>
      <c r="J58" s="113">
        <v>0</v>
      </c>
      <c r="K58" s="113">
        <f>I58*J58</f>
        <v>0</v>
      </c>
      <c r="L58" s="133">
        <f>I58/I63*100</f>
        <v>0</v>
      </c>
      <c r="M58" s="113">
        <f aca="true" t="shared" si="4" ref="M58:M98">E58+I58</f>
        <v>27</v>
      </c>
      <c r="N58" s="113">
        <f aca="true" t="shared" si="5" ref="N58:N98">G58+K58</f>
        <v>6723</v>
      </c>
    </row>
    <row r="59" spans="1:14" ht="12" customHeight="1">
      <c r="A59" s="71">
        <v>2</v>
      </c>
      <c r="B59" s="776"/>
      <c r="C59" s="776"/>
      <c r="D59" s="1" t="s">
        <v>485</v>
      </c>
      <c r="E59" s="67">
        <v>326</v>
      </c>
      <c r="F59" s="113">
        <v>212</v>
      </c>
      <c r="G59" s="113">
        <f>E59*F59</f>
        <v>69112</v>
      </c>
      <c r="H59" s="133">
        <f>E59/E63*100</f>
        <v>25.409197194076384</v>
      </c>
      <c r="I59" s="113">
        <v>0</v>
      </c>
      <c r="J59" s="113">
        <v>0</v>
      </c>
      <c r="K59" s="113">
        <f>I59*J59</f>
        <v>0</v>
      </c>
      <c r="L59" s="133">
        <f>I59/I63*100</f>
        <v>0</v>
      </c>
      <c r="M59" s="113">
        <f t="shared" si="4"/>
        <v>326</v>
      </c>
      <c r="N59" s="113">
        <f t="shared" si="5"/>
        <v>69112</v>
      </c>
    </row>
    <row r="60" spans="1:14" ht="12" customHeight="1">
      <c r="A60" s="71">
        <v>3</v>
      </c>
      <c r="B60" s="776"/>
      <c r="C60" s="776"/>
      <c r="D60" s="1" t="s">
        <v>228</v>
      </c>
      <c r="E60" s="69">
        <v>441</v>
      </c>
      <c r="F60" s="159">
        <v>178</v>
      </c>
      <c r="G60" s="113">
        <f>E60*F60</f>
        <v>78498</v>
      </c>
      <c r="H60" s="133">
        <f>E60/E63*100</f>
        <v>34.372564302416215</v>
      </c>
      <c r="I60" s="113">
        <v>0</v>
      </c>
      <c r="J60" s="113">
        <v>0</v>
      </c>
      <c r="K60" s="113">
        <f>I60*J60</f>
        <v>0</v>
      </c>
      <c r="L60" s="133">
        <f>I60/I63*100</f>
        <v>0</v>
      </c>
      <c r="M60" s="113">
        <f t="shared" si="4"/>
        <v>441</v>
      </c>
      <c r="N60" s="113">
        <f t="shared" si="5"/>
        <v>78498</v>
      </c>
    </row>
    <row r="61" spans="1:14" ht="12" customHeight="1">
      <c r="A61" s="71">
        <v>4</v>
      </c>
      <c r="B61" s="776"/>
      <c r="C61" s="776"/>
      <c r="D61" s="1" t="s">
        <v>89</v>
      </c>
      <c r="E61" s="67">
        <v>489</v>
      </c>
      <c r="F61" s="113">
        <v>153</v>
      </c>
      <c r="G61" s="113">
        <f>E61*F61</f>
        <v>74817</v>
      </c>
      <c r="H61" s="133">
        <f>E61/E63*100</f>
        <v>38.113795791114576</v>
      </c>
      <c r="I61" s="113">
        <v>0</v>
      </c>
      <c r="J61" s="113">
        <v>0</v>
      </c>
      <c r="K61" s="113">
        <f>I61*J61</f>
        <v>0</v>
      </c>
      <c r="L61" s="133">
        <f>I61/I63*100</f>
        <v>0</v>
      </c>
      <c r="M61" s="113">
        <f t="shared" si="4"/>
        <v>489</v>
      </c>
      <c r="N61" s="113">
        <f t="shared" si="5"/>
        <v>74817</v>
      </c>
    </row>
    <row r="62" spans="1:14" ht="12" customHeight="1">
      <c r="A62" s="71"/>
      <c r="B62" s="776"/>
      <c r="C62" s="776"/>
      <c r="D62" s="1" t="s">
        <v>489</v>
      </c>
      <c r="E62" s="67">
        <v>0</v>
      </c>
      <c r="F62" s="113">
        <v>0</v>
      </c>
      <c r="G62" s="113">
        <f>E62*F62</f>
        <v>0</v>
      </c>
      <c r="H62" s="133">
        <v>0</v>
      </c>
      <c r="I62" s="159">
        <v>95</v>
      </c>
      <c r="J62" s="159">
        <v>130</v>
      </c>
      <c r="K62" s="113">
        <f>I62*J62</f>
        <v>12350</v>
      </c>
      <c r="L62" s="133">
        <f>I62/I63*100</f>
        <v>100</v>
      </c>
      <c r="M62" s="113">
        <f t="shared" si="4"/>
        <v>95</v>
      </c>
      <c r="N62" s="113"/>
    </row>
    <row r="63" spans="1:14" ht="12" customHeight="1">
      <c r="A63" s="71">
        <v>5</v>
      </c>
      <c r="B63" s="776"/>
      <c r="C63" s="776"/>
      <c r="D63" s="9" t="s">
        <v>4</v>
      </c>
      <c r="E63" s="114">
        <f>SUM(E58:E62)</f>
        <v>1283</v>
      </c>
      <c r="F63" s="114">
        <f>G63/E63</f>
        <v>178.60483242400625</v>
      </c>
      <c r="G63" s="114">
        <f>SUM(G58:G62)</f>
        <v>229150</v>
      </c>
      <c r="H63" s="115">
        <v>100</v>
      </c>
      <c r="I63" s="114">
        <f>SUM(I58:I62)</f>
        <v>95</v>
      </c>
      <c r="J63" s="114">
        <f>K63/I63</f>
        <v>130</v>
      </c>
      <c r="K63" s="114">
        <f>SUM(K58:K62)</f>
        <v>12350</v>
      </c>
      <c r="L63" s="115">
        <v>100</v>
      </c>
      <c r="M63" s="114">
        <f t="shared" si="4"/>
        <v>1378</v>
      </c>
      <c r="N63" s="114">
        <f t="shared" si="5"/>
        <v>241500</v>
      </c>
    </row>
    <row r="64" spans="1:14" ht="12" customHeight="1">
      <c r="A64" s="71">
        <v>6</v>
      </c>
      <c r="B64" s="776"/>
      <c r="C64" s="776" t="s">
        <v>88</v>
      </c>
      <c r="D64" s="1" t="s">
        <v>484</v>
      </c>
      <c r="E64" s="67">
        <v>12</v>
      </c>
      <c r="F64" s="113">
        <v>193</v>
      </c>
      <c r="G64" s="113">
        <f aca="true" t="shared" si="6" ref="G64:G69">E64*F64</f>
        <v>2316</v>
      </c>
      <c r="H64" s="133">
        <f>E64/E70*100</f>
        <v>0.45731707317073167</v>
      </c>
      <c r="I64" s="113">
        <v>0</v>
      </c>
      <c r="J64" s="113">
        <v>0</v>
      </c>
      <c r="K64" s="113">
        <f aca="true" t="shared" si="7" ref="K64:K69">I64*J64</f>
        <v>0</v>
      </c>
      <c r="L64" s="133">
        <f>I64/I70*100</f>
        <v>0</v>
      </c>
      <c r="M64" s="113">
        <f t="shared" si="4"/>
        <v>12</v>
      </c>
      <c r="N64" s="113">
        <f t="shared" si="5"/>
        <v>2316</v>
      </c>
    </row>
    <row r="65" spans="1:14" ht="12" customHeight="1">
      <c r="A65" s="71"/>
      <c r="B65" s="776"/>
      <c r="C65" s="776"/>
      <c r="D65" s="1" t="s">
        <v>499</v>
      </c>
      <c r="E65" s="67">
        <v>0</v>
      </c>
      <c r="F65" s="113">
        <v>0</v>
      </c>
      <c r="G65" s="113">
        <f t="shared" si="6"/>
        <v>0</v>
      </c>
      <c r="H65" s="133">
        <f>E65/E71*100</f>
        <v>0</v>
      </c>
      <c r="I65" s="113">
        <v>0</v>
      </c>
      <c r="J65" s="113">
        <v>0</v>
      </c>
      <c r="K65" s="113">
        <f t="shared" si="7"/>
        <v>0</v>
      </c>
      <c r="L65" s="133">
        <f>I65/I71*100</f>
        <v>0</v>
      </c>
      <c r="M65" s="113">
        <f t="shared" si="4"/>
        <v>0</v>
      </c>
      <c r="N65" s="113">
        <f t="shared" si="5"/>
        <v>0</v>
      </c>
    </row>
    <row r="66" spans="1:14" ht="12" customHeight="1">
      <c r="A66" s="71">
        <v>7</v>
      </c>
      <c r="B66" s="776"/>
      <c r="C66" s="776"/>
      <c r="D66" s="1" t="s">
        <v>485</v>
      </c>
      <c r="E66" s="67">
        <v>558</v>
      </c>
      <c r="F66" s="67">
        <v>163</v>
      </c>
      <c r="G66" s="113">
        <f t="shared" si="6"/>
        <v>90954</v>
      </c>
      <c r="H66" s="133">
        <f>E66/E70*100</f>
        <v>21.265243902439025</v>
      </c>
      <c r="I66" s="113">
        <v>0</v>
      </c>
      <c r="J66" s="113">
        <v>0</v>
      </c>
      <c r="K66" s="113">
        <f t="shared" si="7"/>
        <v>0</v>
      </c>
      <c r="L66" s="133">
        <f>I66/I70*100</f>
        <v>0</v>
      </c>
      <c r="M66" s="113">
        <f t="shared" si="4"/>
        <v>558</v>
      </c>
      <c r="N66" s="113">
        <f t="shared" si="5"/>
        <v>90954</v>
      </c>
    </row>
    <row r="67" spans="1:14" ht="12" customHeight="1">
      <c r="A67" s="71">
        <v>8</v>
      </c>
      <c r="B67" s="776"/>
      <c r="C67" s="776"/>
      <c r="D67" s="1" t="s">
        <v>228</v>
      </c>
      <c r="E67" s="69">
        <v>1010</v>
      </c>
      <c r="F67" s="69">
        <v>135</v>
      </c>
      <c r="G67" s="113">
        <f t="shared" si="6"/>
        <v>136350</v>
      </c>
      <c r="H67" s="133">
        <f>E67/E70*100</f>
        <v>38.49085365853659</v>
      </c>
      <c r="I67" s="113">
        <v>0</v>
      </c>
      <c r="J67" s="113">
        <v>0</v>
      </c>
      <c r="K67" s="113">
        <f t="shared" si="7"/>
        <v>0</v>
      </c>
      <c r="L67" s="133">
        <f>I67/I70*100</f>
        <v>0</v>
      </c>
      <c r="M67" s="113">
        <f t="shared" si="4"/>
        <v>1010</v>
      </c>
      <c r="N67" s="113">
        <f t="shared" si="5"/>
        <v>136350</v>
      </c>
    </row>
    <row r="68" spans="1:14" ht="12" customHeight="1">
      <c r="A68" s="71">
        <v>9</v>
      </c>
      <c r="B68" s="776"/>
      <c r="C68" s="776"/>
      <c r="D68" s="1" t="s">
        <v>89</v>
      </c>
      <c r="E68" s="67">
        <v>1044</v>
      </c>
      <c r="F68" s="69">
        <v>107</v>
      </c>
      <c r="G68" s="113">
        <f t="shared" si="6"/>
        <v>111708</v>
      </c>
      <c r="H68" s="133">
        <f>E68/E70*100</f>
        <v>39.78658536585366</v>
      </c>
      <c r="I68" s="113">
        <v>0</v>
      </c>
      <c r="J68" s="113">
        <v>0</v>
      </c>
      <c r="K68" s="113">
        <f t="shared" si="7"/>
        <v>0</v>
      </c>
      <c r="L68" s="133">
        <f>I68/I70*100</f>
        <v>0</v>
      </c>
      <c r="M68" s="113">
        <f t="shared" si="4"/>
        <v>1044</v>
      </c>
      <c r="N68" s="113">
        <f t="shared" si="5"/>
        <v>111708</v>
      </c>
    </row>
    <row r="69" spans="1:14" ht="12" customHeight="1">
      <c r="A69" s="71"/>
      <c r="B69" s="776"/>
      <c r="C69" s="776"/>
      <c r="D69" s="1" t="s">
        <v>486</v>
      </c>
      <c r="E69" s="67">
        <v>0</v>
      </c>
      <c r="F69" s="159">
        <v>0</v>
      </c>
      <c r="G69" s="113">
        <f t="shared" si="6"/>
        <v>0</v>
      </c>
      <c r="H69" s="133">
        <v>0</v>
      </c>
      <c r="I69" s="159">
        <v>261</v>
      </c>
      <c r="J69" s="159">
        <v>115</v>
      </c>
      <c r="K69" s="113">
        <f t="shared" si="7"/>
        <v>30015</v>
      </c>
      <c r="L69" s="133">
        <f>I69/I70*100</f>
        <v>100</v>
      </c>
      <c r="M69" s="113">
        <f t="shared" si="4"/>
        <v>261</v>
      </c>
      <c r="N69" s="113"/>
    </row>
    <row r="70" spans="1:14" ht="12" customHeight="1">
      <c r="A70" s="71">
        <v>10</v>
      </c>
      <c r="B70" s="776"/>
      <c r="C70" s="776"/>
      <c r="D70" s="9" t="s">
        <v>4</v>
      </c>
      <c r="E70" s="114">
        <f>SUM(E64:E69)</f>
        <v>2624</v>
      </c>
      <c r="F70" s="125">
        <f>G70/E70</f>
        <v>130.07926829268294</v>
      </c>
      <c r="G70" s="114">
        <f>SUM(G64:G68)</f>
        <v>341328</v>
      </c>
      <c r="H70" s="115">
        <v>100</v>
      </c>
      <c r="I70" s="114">
        <f>SUM(I64:I69)</f>
        <v>261</v>
      </c>
      <c r="J70" s="114">
        <f>K70/I70</f>
        <v>115</v>
      </c>
      <c r="K70" s="114">
        <f>SUM(K64:K69)</f>
        <v>30015</v>
      </c>
      <c r="L70" s="115">
        <v>100</v>
      </c>
      <c r="M70" s="114">
        <f t="shared" si="4"/>
        <v>2885</v>
      </c>
      <c r="N70" s="114">
        <f t="shared" si="5"/>
        <v>371343</v>
      </c>
    </row>
    <row r="71" spans="1:14" ht="12" customHeight="1">
      <c r="A71" s="71">
        <v>11</v>
      </c>
      <c r="B71" s="776"/>
      <c r="C71" s="657" t="s">
        <v>90</v>
      </c>
      <c r="D71" s="657"/>
      <c r="E71" s="114">
        <f>E63+E70</f>
        <v>3907</v>
      </c>
      <c r="F71" s="125">
        <f>G71/E71</f>
        <v>146.01433324801638</v>
      </c>
      <c r="G71" s="114">
        <f>G63+G70</f>
        <v>570478</v>
      </c>
      <c r="H71" s="115">
        <f>E71/E74*100</f>
        <v>47.380548144554936</v>
      </c>
      <c r="I71" s="114">
        <f>I63+I70</f>
        <v>356</v>
      </c>
      <c r="J71" s="114">
        <f>K71/I71</f>
        <v>119.00280898876404</v>
      </c>
      <c r="K71" s="114">
        <f>K63+K70</f>
        <v>42365</v>
      </c>
      <c r="L71" s="115">
        <f>I71/I74*100</f>
        <v>21.26642771804062</v>
      </c>
      <c r="M71" s="114">
        <f t="shared" si="4"/>
        <v>4263</v>
      </c>
      <c r="N71" s="114">
        <f t="shared" si="5"/>
        <v>612843</v>
      </c>
    </row>
    <row r="72" spans="1:14" ht="12" customHeight="1">
      <c r="A72" s="71">
        <v>12</v>
      </c>
      <c r="B72" s="776"/>
      <c r="C72" s="774" t="s">
        <v>91</v>
      </c>
      <c r="D72" s="774"/>
      <c r="E72" s="159">
        <v>2277</v>
      </c>
      <c r="F72" s="159">
        <v>78.5098</v>
      </c>
      <c r="G72" s="113">
        <f>E72*F72</f>
        <v>178766.81459999998</v>
      </c>
      <c r="H72" s="133">
        <f>E72/E74*100</f>
        <v>27.613388309483383</v>
      </c>
      <c r="I72" s="113">
        <v>589</v>
      </c>
      <c r="J72" s="113">
        <v>65</v>
      </c>
      <c r="K72" s="113">
        <f>I72*J72</f>
        <v>38285</v>
      </c>
      <c r="L72" s="133">
        <f>I72/I74*100</f>
        <v>35.18518518518518</v>
      </c>
      <c r="M72" s="113">
        <f t="shared" si="4"/>
        <v>2866</v>
      </c>
      <c r="N72" s="113">
        <f t="shared" si="5"/>
        <v>217051.81459999998</v>
      </c>
    </row>
    <row r="73" spans="1:14" ht="12" customHeight="1">
      <c r="A73" s="71">
        <v>13</v>
      </c>
      <c r="B73" s="776"/>
      <c r="C73" s="774" t="s">
        <v>92</v>
      </c>
      <c r="D73" s="774"/>
      <c r="E73" s="113">
        <v>2062</v>
      </c>
      <c r="F73" s="159">
        <v>77</v>
      </c>
      <c r="G73" s="113">
        <f>E73*F73</f>
        <v>158774</v>
      </c>
      <c r="H73" s="133">
        <f>E73/E74*100</f>
        <v>25.006063545961677</v>
      </c>
      <c r="I73" s="113">
        <v>729</v>
      </c>
      <c r="J73" s="113">
        <v>42.99177</v>
      </c>
      <c r="K73" s="113">
        <f>I73*J73</f>
        <v>31341.000330000003</v>
      </c>
      <c r="L73" s="133">
        <f>I73/I74*100</f>
        <v>43.54838709677419</v>
      </c>
      <c r="M73" s="113">
        <f t="shared" si="4"/>
        <v>2791</v>
      </c>
      <c r="N73" s="113">
        <f t="shared" si="5"/>
        <v>190115.00033</v>
      </c>
    </row>
    <row r="74" spans="1:14" ht="12" customHeight="1">
      <c r="A74" s="71">
        <v>14</v>
      </c>
      <c r="B74" s="776"/>
      <c r="C74" s="784" t="s">
        <v>93</v>
      </c>
      <c r="D74" s="784"/>
      <c r="E74" s="442">
        <f>SUM(E71:E73)</f>
        <v>8246</v>
      </c>
      <c r="F74" s="442">
        <f>G74/E74</f>
        <v>110.11627632791655</v>
      </c>
      <c r="G74" s="442">
        <f>SUM(G71:G73)</f>
        <v>908018.8145999999</v>
      </c>
      <c r="H74" s="443">
        <v>100</v>
      </c>
      <c r="I74" s="442">
        <f>SUM(I71:I73)</f>
        <v>1674</v>
      </c>
      <c r="J74" s="442">
        <f>K74/I74</f>
        <v>66.90023914575866</v>
      </c>
      <c r="K74" s="442">
        <f>SUM(K71:K73)</f>
        <v>111991.00033000001</v>
      </c>
      <c r="L74" s="443">
        <v>100</v>
      </c>
      <c r="M74" s="442">
        <f t="shared" si="4"/>
        <v>9920</v>
      </c>
      <c r="N74" s="442">
        <f t="shared" si="5"/>
        <v>1020009.8149299999</v>
      </c>
    </row>
    <row r="75" spans="1:14" ht="12" customHeight="1">
      <c r="A75" s="71">
        <v>15</v>
      </c>
      <c r="B75" s="781" t="s">
        <v>106</v>
      </c>
      <c r="C75" s="781" t="s">
        <v>47</v>
      </c>
      <c r="D75" s="1" t="s">
        <v>94</v>
      </c>
      <c r="E75" s="67">
        <v>65</v>
      </c>
      <c r="F75" s="67">
        <v>335</v>
      </c>
      <c r="G75" s="113">
        <f>E75*F75</f>
        <v>21775</v>
      </c>
      <c r="H75" s="133">
        <f>E75/E80*100</f>
        <v>0.6162889921304636</v>
      </c>
      <c r="I75" s="113">
        <v>0</v>
      </c>
      <c r="J75" s="113">
        <v>0</v>
      </c>
      <c r="K75" s="113">
        <f>I75*J75</f>
        <v>0</v>
      </c>
      <c r="L75" s="133">
        <f>I75/I80*100</f>
        <v>0</v>
      </c>
      <c r="M75" s="113">
        <f t="shared" si="4"/>
        <v>65</v>
      </c>
      <c r="N75" s="113">
        <f t="shared" si="5"/>
        <v>21775</v>
      </c>
    </row>
    <row r="76" spans="1:14" ht="12" customHeight="1">
      <c r="A76" s="71">
        <v>16</v>
      </c>
      <c r="B76" s="782"/>
      <c r="C76" s="782"/>
      <c r="D76" s="1" t="s">
        <v>95</v>
      </c>
      <c r="E76" s="67">
        <v>48</v>
      </c>
      <c r="F76" s="67">
        <v>252</v>
      </c>
      <c r="G76" s="113">
        <f>E76*F76</f>
        <v>12096</v>
      </c>
      <c r="H76" s="133">
        <f>E76/E80*100</f>
        <v>0.45510571726557314</v>
      </c>
      <c r="I76" s="113">
        <v>0</v>
      </c>
      <c r="J76" s="113">
        <v>0</v>
      </c>
      <c r="K76" s="113">
        <f>I76*J76</f>
        <v>0</v>
      </c>
      <c r="L76" s="133">
        <f>I76/I80*100</f>
        <v>0</v>
      </c>
      <c r="M76" s="113">
        <f t="shared" si="4"/>
        <v>48</v>
      </c>
      <c r="N76" s="113">
        <f t="shared" si="5"/>
        <v>12096</v>
      </c>
    </row>
    <row r="77" spans="1:14" ht="12" customHeight="1">
      <c r="A77" s="71">
        <v>17</v>
      </c>
      <c r="B77" s="782"/>
      <c r="C77" s="782"/>
      <c r="D77" s="1" t="s">
        <v>96</v>
      </c>
      <c r="E77" s="67">
        <v>2096</v>
      </c>
      <c r="F77" s="67">
        <v>175</v>
      </c>
      <c r="G77" s="113">
        <f>E77*F77</f>
        <v>366800</v>
      </c>
      <c r="H77" s="133">
        <f>E77/E80*100</f>
        <v>19.87294965393003</v>
      </c>
      <c r="I77" s="113">
        <v>0</v>
      </c>
      <c r="J77" s="113">
        <v>0</v>
      </c>
      <c r="K77" s="113">
        <f>I77*J77</f>
        <v>0</v>
      </c>
      <c r="L77" s="133">
        <f>I77/I80*100</f>
        <v>0</v>
      </c>
      <c r="M77" s="113">
        <f t="shared" si="4"/>
        <v>2096</v>
      </c>
      <c r="N77" s="113">
        <f t="shared" si="5"/>
        <v>366800</v>
      </c>
    </row>
    <row r="78" spans="1:14" ht="12" customHeight="1">
      <c r="A78" s="71">
        <v>18</v>
      </c>
      <c r="B78" s="782"/>
      <c r="C78" s="782"/>
      <c r="D78" s="1" t="s">
        <v>97</v>
      </c>
      <c r="E78" s="67">
        <v>3442</v>
      </c>
      <c r="F78" s="67">
        <v>149</v>
      </c>
      <c r="G78" s="113">
        <f>E78*F78</f>
        <v>512858</v>
      </c>
      <c r="H78" s="133">
        <f>E78/E80*100</f>
        <v>32.634872475585475</v>
      </c>
      <c r="I78" s="113">
        <v>0</v>
      </c>
      <c r="J78" s="113">
        <v>0</v>
      </c>
      <c r="K78" s="113">
        <f>I78*J78</f>
        <v>0</v>
      </c>
      <c r="L78" s="133">
        <f>I78/I80*100</f>
        <v>0</v>
      </c>
      <c r="M78" s="113">
        <f t="shared" si="4"/>
        <v>3442</v>
      </c>
      <c r="N78" s="113">
        <f t="shared" si="5"/>
        <v>512858</v>
      </c>
    </row>
    <row r="79" spans="1:14" ht="12" customHeight="1">
      <c r="A79" s="71">
        <v>19</v>
      </c>
      <c r="B79" s="782"/>
      <c r="C79" s="782"/>
      <c r="D79" s="1" t="s">
        <v>98</v>
      </c>
      <c r="E79" s="67">
        <v>4896</v>
      </c>
      <c r="F79" s="67">
        <v>129</v>
      </c>
      <c r="G79" s="113">
        <f>E79*F79</f>
        <v>631584</v>
      </c>
      <c r="H79" s="133">
        <f>E79/E80*100</f>
        <v>46.420783161088465</v>
      </c>
      <c r="I79" s="113">
        <v>250</v>
      </c>
      <c r="J79" s="113">
        <v>100</v>
      </c>
      <c r="K79" s="113">
        <f>I79*J79</f>
        <v>25000</v>
      </c>
      <c r="L79" s="133">
        <f>I79/I80*100</f>
        <v>100</v>
      </c>
      <c r="M79" s="113">
        <f t="shared" si="4"/>
        <v>5146</v>
      </c>
      <c r="N79" s="113">
        <f t="shared" si="5"/>
        <v>656584</v>
      </c>
    </row>
    <row r="80" spans="1:14" ht="12" customHeight="1">
      <c r="A80" s="71">
        <v>20</v>
      </c>
      <c r="B80" s="782"/>
      <c r="C80" s="783"/>
      <c r="D80" s="9" t="s">
        <v>4</v>
      </c>
      <c r="E80" s="114">
        <f>SUM(E75:E79)</f>
        <v>10547</v>
      </c>
      <c r="F80" s="114">
        <f>G80/E80</f>
        <v>146.49786669195032</v>
      </c>
      <c r="G80" s="114">
        <f>SUM(G75:G79)</f>
        <v>1545113</v>
      </c>
      <c r="H80" s="115">
        <v>100</v>
      </c>
      <c r="I80" s="114">
        <f>SUM(I75:I79)</f>
        <v>250</v>
      </c>
      <c r="J80" s="113">
        <f>K80/I80</f>
        <v>100</v>
      </c>
      <c r="K80" s="114">
        <f>SUM(K75:K79)</f>
        <v>25000</v>
      </c>
      <c r="L80" s="115">
        <v>100</v>
      </c>
      <c r="M80" s="114">
        <f t="shared" si="4"/>
        <v>10797</v>
      </c>
      <c r="N80" s="114">
        <f t="shared" si="5"/>
        <v>1570113</v>
      </c>
    </row>
    <row r="81" spans="1:14" ht="12" customHeight="1">
      <c r="A81" s="71">
        <v>21</v>
      </c>
      <c r="B81" s="782"/>
      <c r="C81" s="781" t="s">
        <v>48</v>
      </c>
      <c r="D81" s="1" t="s">
        <v>94</v>
      </c>
      <c r="E81" s="113"/>
      <c r="F81" s="113"/>
      <c r="G81" s="113">
        <f>E81*F81</f>
        <v>0</v>
      </c>
      <c r="H81" s="133">
        <f>E81/E85*100</f>
        <v>0</v>
      </c>
      <c r="I81" s="113">
        <v>0</v>
      </c>
      <c r="J81" s="113">
        <v>0</v>
      </c>
      <c r="K81" s="113">
        <f>I81*J81</f>
        <v>0</v>
      </c>
      <c r="L81" s="133">
        <f>I81/I85*100</f>
        <v>0</v>
      </c>
      <c r="M81" s="113">
        <f t="shared" si="4"/>
        <v>0</v>
      </c>
      <c r="N81" s="113">
        <f t="shared" si="5"/>
        <v>0</v>
      </c>
    </row>
    <row r="82" spans="1:14" ht="12" customHeight="1">
      <c r="A82" s="71">
        <v>22</v>
      </c>
      <c r="B82" s="782"/>
      <c r="C82" s="782"/>
      <c r="D82" s="1" t="s">
        <v>96</v>
      </c>
      <c r="E82" s="67">
        <v>315</v>
      </c>
      <c r="F82" s="69">
        <v>537</v>
      </c>
      <c r="G82" s="113">
        <f>E82*F82</f>
        <v>169155</v>
      </c>
      <c r="H82" s="133">
        <f>E82/E85*100</f>
        <v>26.854219948849106</v>
      </c>
      <c r="I82" s="113">
        <v>0</v>
      </c>
      <c r="J82" s="113">
        <v>0</v>
      </c>
      <c r="K82" s="113">
        <f>I82*J82</f>
        <v>0</v>
      </c>
      <c r="L82" s="133">
        <f>I82/I85*100</f>
        <v>0</v>
      </c>
      <c r="M82" s="113">
        <f t="shared" si="4"/>
        <v>315</v>
      </c>
      <c r="N82" s="113">
        <f t="shared" si="5"/>
        <v>169155</v>
      </c>
    </row>
    <row r="83" spans="1:14" ht="12" customHeight="1">
      <c r="A83" s="71">
        <v>23</v>
      </c>
      <c r="B83" s="782"/>
      <c r="C83" s="782"/>
      <c r="D83" s="1" t="s">
        <v>97</v>
      </c>
      <c r="E83" s="67">
        <v>422</v>
      </c>
      <c r="F83" s="69">
        <v>428</v>
      </c>
      <c r="G83" s="113">
        <f>E83*F83</f>
        <v>180616</v>
      </c>
      <c r="H83" s="133">
        <f>E83/E85*100</f>
        <v>35.97612958226769</v>
      </c>
      <c r="I83" s="113">
        <v>0</v>
      </c>
      <c r="J83" s="113">
        <v>0</v>
      </c>
      <c r="K83" s="113">
        <f>I83*J83</f>
        <v>0</v>
      </c>
      <c r="L83" s="133">
        <f>I83/I85*100</f>
        <v>0</v>
      </c>
      <c r="M83" s="113">
        <f t="shared" si="4"/>
        <v>422</v>
      </c>
      <c r="N83" s="113">
        <f t="shared" si="5"/>
        <v>180616</v>
      </c>
    </row>
    <row r="84" spans="1:14" ht="12" customHeight="1">
      <c r="A84" s="71">
        <v>24</v>
      </c>
      <c r="B84" s="782"/>
      <c r="C84" s="782"/>
      <c r="D84" s="1" t="s">
        <v>98</v>
      </c>
      <c r="E84" s="67">
        <v>436</v>
      </c>
      <c r="F84" s="69">
        <v>343</v>
      </c>
      <c r="G84" s="113">
        <f>E84*F84</f>
        <v>149548</v>
      </c>
      <c r="H84" s="133">
        <f>E84/E85*100</f>
        <v>37.169650468883205</v>
      </c>
      <c r="I84" s="113">
        <v>130</v>
      </c>
      <c r="J84" s="113">
        <v>282</v>
      </c>
      <c r="K84" s="113">
        <f>I84*J84</f>
        <v>36660</v>
      </c>
      <c r="L84" s="133">
        <f>I84/I85*100</f>
        <v>100</v>
      </c>
      <c r="M84" s="113">
        <f t="shared" si="4"/>
        <v>566</v>
      </c>
      <c r="N84" s="113">
        <f t="shared" si="5"/>
        <v>186208</v>
      </c>
    </row>
    <row r="85" spans="1:14" ht="12" customHeight="1">
      <c r="A85" s="71">
        <v>25</v>
      </c>
      <c r="B85" s="782"/>
      <c r="C85" s="783"/>
      <c r="D85" s="9" t="s">
        <v>4</v>
      </c>
      <c r="E85" s="114">
        <f>SUM(E81:E84)</f>
        <v>1173</v>
      </c>
      <c r="F85" s="114">
        <f>G85/E85</f>
        <v>425.6768968456948</v>
      </c>
      <c r="G85" s="114">
        <f>SUM(G81:G84)</f>
        <v>499319</v>
      </c>
      <c r="H85" s="115">
        <v>100</v>
      </c>
      <c r="I85" s="114">
        <f>SUM(I81:I84)</f>
        <v>130</v>
      </c>
      <c r="J85" s="113">
        <f>K85/I85</f>
        <v>282</v>
      </c>
      <c r="K85" s="114">
        <f>SUM(K81:K84)</f>
        <v>36660</v>
      </c>
      <c r="L85" s="115">
        <v>100</v>
      </c>
      <c r="M85" s="114">
        <f t="shared" si="4"/>
        <v>1303</v>
      </c>
      <c r="N85" s="114">
        <f t="shared" si="5"/>
        <v>535979</v>
      </c>
    </row>
    <row r="86" spans="1:14" ht="12" customHeight="1">
      <c r="A86" s="71">
        <v>26</v>
      </c>
      <c r="B86" s="782"/>
      <c r="C86" s="781" t="s">
        <v>99</v>
      </c>
      <c r="D86" s="1" t="s">
        <v>94</v>
      </c>
      <c r="E86" s="113">
        <v>0</v>
      </c>
      <c r="F86" s="113">
        <v>0</v>
      </c>
      <c r="G86" s="113">
        <f>E86*F86</f>
        <v>0</v>
      </c>
      <c r="H86" s="133">
        <v>0</v>
      </c>
      <c r="I86" s="113">
        <v>0</v>
      </c>
      <c r="J86" s="113">
        <v>0</v>
      </c>
      <c r="K86" s="113">
        <f>I86*J86</f>
        <v>0</v>
      </c>
      <c r="L86" s="133">
        <v>0</v>
      </c>
      <c r="M86" s="113">
        <f t="shared" si="4"/>
        <v>0</v>
      </c>
      <c r="N86" s="113">
        <f t="shared" si="5"/>
        <v>0</v>
      </c>
    </row>
    <row r="87" spans="1:14" ht="12" customHeight="1">
      <c r="A87" s="71">
        <v>27</v>
      </c>
      <c r="B87" s="782"/>
      <c r="C87" s="782"/>
      <c r="D87" s="1" t="s">
        <v>95</v>
      </c>
      <c r="E87" s="113">
        <v>0</v>
      </c>
      <c r="F87" s="113">
        <v>0</v>
      </c>
      <c r="G87" s="113">
        <f>E87*F87</f>
        <v>0</v>
      </c>
      <c r="H87" s="133">
        <v>0</v>
      </c>
      <c r="I87" s="113">
        <v>0</v>
      </c>
      <c r="J87" s="113">
        <v>0</v>
      </c>
      <c r="K87" s="113">
        <f>I87*J87</f>
        <v>0</v>
      </c>
      <c r="L87" s="133">
        <v>0</v>
      </c>
      <c r="M87" s="113">
        <f t="shared" si="4"/>
        <v>0</v>
      </c>
      <c r="N87" s="113">
        <f t="shared" si="5"/>
        <v>0</v>
      </c>
    </row>
    <row r="88" spans="1:14" ht="12" customHeight="1">
      <c r="A88" s="71">
        <v>28</v>
      </c>
      <c r="B88" s="782"/>
      <c r="C88" s="782"/>
      <c r="D88" s="1" t="s">
        <v>96</v>
      </c>
      <c r="E88" s="113">
        <v>0</v>
      </c>
      <c r="F88" s="113">
        <v>0</v>
      </c>
      <c r="G88" s="113">
        <f>E88*F88</f>
        <v>0</v>
      </c>
      <c r="H88" s="133">
        <v>0</v>
      </c>
      <c r="I88" s="113">
        <v>0</v>
      </c>
      <c r="J88" s="113">
        <v>0</v>
      </c>
      <c r="K88" s="113">
        <f>I88*J88</f>
        <v>0</v>
      </c>
      <c r="L88" s="133">
        <v>0</v>
      </c>
      <c r="M88" s="113">
        <f t="shared" si="4"/>
        <v>0</v>
      </c>
      <c r="N88" s="113">
        <f t="shared" si="5"/>
        <v>0</v>
      </c>
    </row>
    <row r="89" spans="1:14" ht="12" customHeight="1">
      <c r="A89" s="71">
        <v>29</v>
      </c>
      <c r="B89" s="782"/>
      <c r="C89" s="782"/>
      <c r="D89" s="1" t="s">
        <v>97</v>
      </c>
      <c r="E89" s="113">
        <v>0</v>
      </c>
      <c r="F89" s="113">
        <v>0</v>
      </c>
      <c r="G89" s="113">
        <f>E89*F89</f>
        <v>0</v>
      </c>
      <c r="H89" s="133">
        <v>0</v>
      </c>
      <c r="I89" s="113">
        <v>0</v>
      </c>
      <c r="J89" s="113">
        <v>0</v>
      </c>
      <c r="K89" s="113">
        <f>I89*J89</f>
        <v>0</v>
      </c>
      <c r="L89" s="133">
        <v>0</v>
      </c>
      <c r="M89" s="113">
        <f t="shared" si="4"/>
        <v>0</v>
      </c>
      <c r="N89" s="113">
        <f t="shared" si="5"/>
        <v>0</v>
      </c>
    </row>
    <row r="90" spans="1:14" ht="12" customHeight="1">
      <c r="A90" s="71">
        <v>30</v>
      </c>
      <c r="B90" s="782"/>
      <c r="C90" s="783"/>
      <c r="D90" s="9" t="s">
        <v>4</v>
      </c>
      <c r="E90" s="114">
        <f>SUM(E86:E89)</f>
        <v>0</v>
      </c>
      <c r="F90" s="114">
        <v>0</v>
      </c>
      <c r="G90" s="114">
        <f>SUM(G86:G89)</f>
        <v>0</v>
      </c>
      <c r="H90" s="115">
        <v>100</v>
      </c>
      <c r="I90" s="114">
        <v>0</v>
      </c>
      <c r="J90" s="114">
        <v>0</v>
      </c>
      <c r="K90" s="114">
        <f>SUM(K86:K89)</f>
        <v>0</v>
      </c>
      <c r="L90" s="115">
        <v>100</v>
      </c>
      <c r="M90" s="114">
        <f t="shared" si="4"/>
        <v>0</v>
      </c>
      <c r="N90" s="114">
        <f t="shared" si="5"/>
        <v>0</v>
      </c>
    </row>
    <row r="91" spans="1:14" ht="12" customHeight="1">
      <c r="A91" s="71">
        <v>31</v>
      </c>
      <c r="B91" s="782"/>
      <c r="C91" s="774" t="s">
        <v>100</v>
      </c>
      <c r="D91" s="774"/>
      <c r="E91" s="113">
        <v>0</v>
      </c>
      <c r="F91" s="113">
        <v>0</v>
      </c>
      <c r="G91" s="113">
        <f>E91*F91</f>
        <v>0</v>
      </c>
      <c r="H91" s="133">
        <v>100</v>
      </c>
      <c r="I91" s="113">
        <v>0</v>
      </c>
      <c r="J91" s="113">
        <v>0</v>
      </c>
      <c r="K91" s="113">
        <f>I91*J91</f>
        <v>0</v>
      </c>
      <c r="L91" s="133">
        <v>100</v>
      </c>
      <c r="M91" s="113">
        <f t="shared" si="4"/>
        <v>0</v>
      </c>
      <c r="N91" s="113">
        <f t="shared" si="5"/>
        <v>0</v>
      </c>
    </row>
    <row r="92" spans="1:14" ht="12" customHeight="1">
      <c r="A92" s="71">
        <v>32</v>
      </c>
      <c r="B92" s="782"/>
      <c r="C92" s="657" t="s">
        <v>101</v>
      </c>
      <c r="D92" s="657"/>
      <c r="E92" s="114">
        <f>E80+E85+E90+E91</f>
        <v>11720</v>
      </c>
      <c r="F92" s="114">
        <f>G92/E92</f>
        <v>174.439590443686</v>
      </c>
      <c r="G92" s="114">
        <f>G80+G85+G90+G91</f>
        <v>2044432</v>
      </c>
      <c r="H92" s="115">
        <f>E92/E96*100</f>
        <v>31.30091071762412</v>
      </c>
      <c r="I92" s="114">
        <f>I80+I85+I90</f>
        <v>380</v>
      </c>
      <c r="J92" s="114">
        <f>K92/I92</f>
        <v>162.26315789473685</v>
      </c>
      <c r="K92" s="114">
        <f>K80+K85+K90+K91</f>
        <v>61660</v>
      </c>
      <c r="L92" s="115">
        <v>0</v>
      </c>
      <c r="M92" s="114">
        <f t="shared" si="4"/>
        <v>12100</v>
      </c>
      <c r="N92" s="114">
        <f t="shared" si="5"/>
        <v>2106092</v>
      </c>
    </row>
    <row r="93" spans="1:14" ht="12" customHeight="1">
      <c r="A93" s="71">
        <v>33</v>
      </c>
      <c r="B93" s="782"/>
      <c r="C93" s="774" t="s">
        <v>102</v>
      </c>
      <c r="D93" s="774"/>
      <c r="E93" s="113">
        <v>356</v>
      </c>
      <c r="F93" s="113">
        <v>90</v>
      </c>
      <c r="G93" s="113">
        <f>E93*F93</f>
        <v>32040</v>
      </c>
      <c r="H93" s="133">
        <f>E93/E96*100</f>
        <v>0.950778516678685</v>
      </c>
      <c r="I93" s="113">
        <v>470</v>
      </c>
      <c r="J93" s="113">
        <v>90</v>
      </c>
      <c r="K93" s="113">
        <f>I93*J93</f>
        <v>42300</v>
      </c>
      <c r="L93" s="133">
        <f>I93/I96*100</f>
        <v>55.294117647058826</v>
      </c>
      <c r="M93" s="113">
        <f t="shared" si="4"/>
        <v>826</v>
      </c>
      <c r="N93" s="113">
        <f t="shared" si="5"/>
        <v>74340</v>
      </c>
    </row>
    <row r="94" spans="1:14" ht="12" customHeight="1">
      <c r="A94" s="71">
        <v>34</v>
      </c>
      <c r="B94" s="782"/>
      <c r="C94" s="774" t="s">
        <v>92</v>
      </c>
      <c r="D94" s="774"/>
      <c r="E94" s="113"/>
      <c r="F94" s="113"/>
      <c r="G94" s="113">
        <f>E94*F94</f>
        <v>0</v>
      </c>
      <c r="H94" s="133">
        <f>E94/E96*100</f>
        <v>0</v>
      </c>
      <c r="I94" s="113">
        <v>0</v>
      </c>
      <c r="J94" s="113">
        <v>0</v>
      </c>
      <c r="K94" s="113">
        <f>I94*J94</f>
        <v>0</v>
      </c>
      <c r="L94" s="133">
        <f>I94/I96*100</f>
        <v>0</v>
      </c>
      <c r="M94" s="113">
        <f t="shared" si="4"/>
        <v>0</v>
      </c>
      <c r="N94" s="113">
        <f t="shared" si="5"/>
        <v>0</v>
      </c>
    </row>
    <row r="95" spans="1:14" ht="12" customHeight="1">
      <c r="A95" s="71">
        <v>35</v>
      </c>
      <c r="B95" s="782"/>
      <c r="C95" s="774" t="s">
        <v>103</v>
      </c>
      <c r="D95" s="774"/>
      <c r="E95" s="159">
        <v>25367</v>
      </c>
      <c r="F95" s="183">
        <v>69</v>
      </c>
      <c r="G95" s="113">
        <f>E95*F95</f>
        <v>1750323</v>
      </c>
      <c r="H95" s="133">
        <f>E95/E96*100</f>
        <v>67.7483107656972</v>
      </c>
      <c r="I95" s="113">
        <v>0</v>
      </c>
      <c r="J95" s="159">
        <v>0</v>
      </c>
      <c r="K95" s="113">
        <f>I95*J95</f>
        <v>0</v>
      </c>
      <c r="L95" s="133">
        <f>I95/I96*100</f>
        <v>0</v>
      </c>
      <c r="M95" s="113">
        <f t="shared" si="4"/>
        <v>25367</v>
      </c>
      <c r="N95" s="113">
        <f t="shared" si="5"/>
        <v>1750323</v>
      </c>
    </row>
    <row r="96" spans="1:14" ht="12" customHeight="1">
      <c r="A96" s="71">
        <v>36</v>
      </c>
      <c r="B96" s="782"/>
      <c r="C96" s="784" t="s">
        <v>104</v>
      </c>
      <c r="D96" s="784"/>
      <c r="E96" s="442">
        <f>SUM(E92:E95)</f>
        <v>37443</v>
      </c>
      <c r="F96" s="442">
        <f>G96/E96</f>
        <v>102.20321555430921</v>
      </c>
      <c r="G96" s="442">
        <f>SUM(G92:G95)</f>
        <v>3826795</v>
      </c>
      <c r="H96" s="443">
        <v>100</v>
      </c>
      <c r="I96" s="442">
        <f>SUM(I92:I95)</f>
        <v>850</v>
      </c>
      <c r="J96" s="442">
        <f>K96/I96</f>
        <v>122.30588235294118</v>
      </c>
      <c r="K96" s="442">
        <f>SUM(K92:K95)</f>
        <v>103960</v>
      </c>
      <c r="L96" s="443">
        <v>100</v>
      </c>
      <c r="M96" s="442">
        <f t="shared" si="4"/>
        <v>38293</v>
      </c>
      <c r="N96" s="442">
        <f t="shared" si="5"/>
        <v>3930755</v>
      </c>
    </row>
    <row r="97" spans="1:14" ht="12" customHeight="1">
      <c r="A97" s="71">
        <v>37</v>
      </c>
      <c r="B97" s="782"/>
      <c r="C97" s="774" t="s">
        <v>105</v>
      </c>
      <c r="D97" s="774"/>
      <c r="E97" s="113">
        <v>0</v>
      </c>
      <c r="F97" s="113">
        <v>0</v>
      </c>
      <c r="G97" s="113">
        <f>E97*F97</f>
        <v>0</v>
      </c>
      <c r="H97" s="133">
        <v>0</v>
      </c>
      <c r="I97" s="113">
        <v>9859</v>
      </c>
      <c r="J97" s="113">
        <v>46</v>
      </c>
      <c r="K97" s="113">
        <f>I97*J97</f>
        <v>453514</v>
      </c>
      <c r="L97" s="133">
        <f>I97/I98</f>
        <v>0.7961721715254785</v>
      </c>
      <c r="M97" s="113">
        <f t="shared" si="4"/>
        <v>9859</v>
      </c>
      <c r="N97" s="113">
        <f t="shared" si="5"/>
        <v>453514</v>
      </c>
    </row>
    <row r="98" spans="1:14" ht="12.75">
      <c r="A98" s="363">
        <v>38</v>
      </c>
      <c r="B98" s="360"/>
      <c r="C98" s="785" t="s">
        <v>15</v>
      </c>
      <c r="D98" s="785"/>
      <c r="E98" s="361">
        <f>E74+E96+E97</f>
        <v>45689</v>
      </c>
      <c r="F98" s="361">
        <f>G98/E98</f>
        <v>103.6313732977303</v>
      </c>
      <c r="G98" s="361">
        <f>G74+G96+G97</f>
        <v>4734813.8146</v>
      </c>
      <c r="H98" s="362">
        <v>0</v>
      </c>
      <c r="I98" s="361">
        <f>I74+I96+I97</f>
        <v>12383</v>
      </c>
      <c r="J98" s="361">
        <f>K98/I98</f>
        <v>54.06323187676653</v>
      </c>
      <c r="K98" s="361">
        <f>K74+K96+K97</f>
        <v>669465.00033</v>
      </c>
      <c r="L98" s="362">
        <v>0</v>
      </c>
      <c r="M98" s="361">
        <f t="shared" si="4"/>
        <v>58072</v>
      </c>
      <c r="N98" s="361">
        <f t="shared" si="5"/>
        <v>5404278.81493</v>
      </c>
    </row>
    <row r="99" spans="1:14" s="43" customFormat="1" ht="12.75">
      <c r="A99" s="160"/>
      <c r="B99" s="108"/>
      <c r="C99" s="109"/>
      <c r="D99" s="109"/>
      <c r="E99" s="161"/>
      <c r="F99" s="161"/>
      <c r="G99" s="161"/>
      <c r="H99" s="162"/>
      <c r="I99" s="161"/>
      <c r="J99" s="161"/>
      <c r="K99" s="161"/>
      <c r="L99" s="162"/>
      <c r="M99" s="161"/>
      <c r="N99" s="161"/>
    </row>
    <row r="100" spans="1:15" s="43" customFormat="1" ht="12.75">
      <c r="A100" s="559" t="s">
        <v>22</v>
      </c>
      <c r="B100" s="559"/>
      <c r="C100" s="559"/>
      <c r="D100" s="559"/>
      <c r="E100"/>
      <c r="F100"/>
      <c r="G100"/>
      <c r="H100"/>
      <c r="I100"/>
      <c r="J100"/>
      <c r="K100"/>
      <c r="L100"/>
      <c r="M100"/>
      <c r="N100"/>
      <c r="O100"/>
    </row>
    <row r="101" spans="1:15" s="43" customFormat="1" ht="12.75">
      <c r="A101" s="559" t="s">
        <v>71</v>
      </c>
      <c r="B101" s="559"/>
      <c r="C101" s="559"/>
      <c r="D101" s="559"/>
      <c r="E101"/>
      <c r="F101"/>
      <c r="G101" s="560" t="s">
        <v>21</v>
      </c>
      <c r="H101" s="560"/>
      <c r="I101" s="560"/>
      <c r="J101"/>
      <c r="K101"/>
      <c r="L101"/>
      <c r="M101"/>
      <c r="N101"/>
      <c r="O101"/>
    </row>
    <row r="102" spans="1:14" ht="12.75">
      <c r="A102" s="560" t="s">
        <v>530</v>
      </c>
      <c r="B102" s="560"/>
      <c r="C102" s="560"/>
      <c r="D102" s="560"/>
      <c r="E102" s="560"/>
      <c r="F102" s="560"/>
      <c r="G102" s="560"/>
      <c r="H102" s="560"/>
      <c r="I102" s="560"/>
      <c r="J102" s="560"/>
      <c r="K102" s="560"/>
      <c r="L102" s="560"/>
      <c r="M102" s="560"/>
      <c r="N102" s="560"/>
    </row>
    <row r="103" spans="2:14" ht="12.75">
      <c r="B103" s="796" t="s">
        <v>113</v>
      </c>
      <c r="C103" s="796"/>
      <c r="D103" s="796"/>
      <c r="N103" s="27" t="s">
        <v>115</v>
      </c>
    </row>
    <row r="104" spans="1:14" ht="12.75">
      <c r="A104" s="621" t="s">
        <v>80</v>
      </c>
      <c r="B104" s="777" t="s">
        <v>81</v>
      </c>
      <c r="C104" s="777"/>
      <c r="D104" s="601"/>
      <c r="E104" s="583" t="s">
        <v>86</v>
      </c>
      <c r="F104" s="584"/>
      <c r="G104" s="584"/>
      <c r="H104" s="585"/>
      <c r="I104" s="583" t="s">
        <v>53</v>
      </c>
      <c r="J104" s="584"/>
      <c r="K104" s="584"/>
      <c r="L104" s="585"/>
      <c r="M104" s="583" t="s">
        <v>108</v>
      </c>
      <c r="N104" s="585"/>
    </row>
    <row r="105" spans="1:14" ht="12.75">
      <c r="A105" s="622"/>
      <c r="B105" s="778"/>
      <c r="C105" s="778"/>
      <c r="D105" s="710"/>
      <c r="E105" s="330" t="s">
        <v>82</v>
      </c>
      <c r="F105" s="330" t="s">
        <v>83</v>
      </c>
      <c r="G105" s="330" t="s">
        <v>84</v>
      </c>
      <c r="H105" s="330" t="s">
        <v>109</v>
      </c>
      <c r="I105" s="330" t="s">
        <v>82</v>
      </c>
      <c r="J105" s="330" t="s">
        <v>83</v>
      </c>
      <c r="K105" s="330" t="s">
        <v>84</v>
      </c>
      <c r="L105" s="330" t="s">
        <v>109</v>
      </c>
      <c r="M105" s="330" t="s">
        <v>85</v>
      </c>
      <c r="N105" s="330" t="s">
        <v>84</v>
      </c>
    </row>
    <row r="106" spans="1:14" ht="12.75">
      <c r="A106" s="71">
        <v>1</v>
      </c>
      <c r="B106" s="776" t="s">
        <v>107</v>
      </c>
      <c r="C106" s="776" t="s">
        <v>87</v>
      </c>
      <c r="D106" s="226" t="s">
        <v>484</v>
      </c>
      <c r="E106" s="38"/>
      <c r="F106" s="38"/>
      <c r="G106" s="113">
        <f>E106*F106</f>
        <v>0</v>
      </c>
      <c r="H106" s="133">
        <f aca="true" t="shared" si="8" ref="H106:H111">E106/$E$111*100</f>
        <v>0</v>
      </c>
      <c r="I106" s="48"/>
      <c r="J106" s="48"/>
      <c r="K106" s="113">
        <f>I106*J106</f>
        <v>0</v>
      </c>
      <c r="L106" s="133">
        <v>0</v>
      </c>
      <c r="M106" s="113">
        <f>E106+I106</f>
        <v>0</v>
      </c>
      <c r="N106" s="113">
        <f>G106+K106</f>
        <v>0</v>
      </c>
    </row>
    <row r="107" spans="1:14" ht="12.75">
      <c r="A107" s="71">
        <v>2</v>
      </c>
      <c r="B107" s="776"/>
      <c r="C107" s="776"/>
      <c r="D107" s="226" t="s">
        <v>485</v>
      </c>
      <c r="E107" s="38">
        <v>115</v>
      </c>
      <c r="F107" s="38">
        <v>212</v>
      </c>
      <c r="G107" s="113">
        <f>E107*F107</f>
        <v>24380</v>
      </c>
      <c r="H107" s="133">
        <f t="shared" si="8"/>
        <v>42.91044776119403</v>
      </c>
      <c r="I107" s="48">
        <v>29</v>
      </c>
      <c r="J107" s="48">
        <v>182</v>
      </c>
      <c r="K107" s="113">
        <f>I107*J107</f>
        <v>5278</v>
      </c>
      <c r="L107" s="133">
        <v>0</v>
      </c>
      <c r="M107" s="113">
        <f aca="true" t="shared" si="9" ref="M107:M145">E107+I107</f>
        <v>144</v>
      </c>
      <c r="N107" s="113">
        <f>G107+K107</f>
        <v>29658</v>
      </c>
    </row>
    <row r="108" spans="1:14" ht="12" customHeight="1">
      <c r="A108" s="71">
        <v>3</v>
      </c>
      <c r="B108" s="776"/>
      <c r="C108" s="776"/>
      <c r="D108" s="226" t="s">
        <v>228</v>
      </c>
      <c r="E108" s="38">
        <v>84</v>
      </c>
      <c r="F108" s="38">
        <v>178</v>
      </c>
      <c r="G108" s="113">
        <f>E108*F108</f>
        <v>14952</v>
      </c>
      <c r="H108" s="133">
        <f t="shared" si="8"/>
        <v>31.343283582089555</v>
      </c>
      <c r="I108" s="48">
        <v>21</v>
      </c>
      <c r="J108" s="48">
        <v>148</v>
      </c>
      <c r="K108" s="113">
        <f>I108*J108</f>
        <v>3108</v>
      </c>
      <c r="L108" s="133">
        <v>0</v>
      </c>
      <c r="M108" s="113">
        <f t="shared" si="9"/>
        <v>105</v>
      </c>
      <c r="N108" s="113">
        <f>G108+K108</f>
        <v>18060</v>
      </c>
    </row>
    <row r="109" spans="1:14" ht="12" customHeight="1">
      <c r="A109" s="71">
        <v>4</v>
      </c>
      <c r="B109" s="776"/>
      <c r="C109" s="776"/>
      <c r="D109" s="226" t="s">
        <v>89</v>
      </c>
      <c r="E109" s="38">
        <v>69</v>
      </c>
      <c r="F109" s="38">
        <v>153</v>
      </c>
      <c r="G109" s="113">
        <f>E109*F109</f>
        <v>10557</v>
      </c>
      <c r="H109" s="133">
        <f t="shared" si="8"/>
        <v>25.74626865671642</v>
      </c>
      <c r="I109" s="48">
        <v>17</v>
      </c>
      <c r="J109" s="48">
        <v>123</v>
      </c>
      <c r="K109" s="113">
        <f>I109*J109</f>
        <v>2091</v>
      </c>
      <c r="L109" s="133">
        <v>0</v>
      </c>
      <c r="M109" s="113">
        <f t="shared" si="9"/>
        <v>86</v>
      </c>
      <c r="N109" s="113">
        <f>G109+K109</f>
        <v>12648</v>
      </c>
    </row>
    <row r="110" spans="1:14" ht="12" customHeight="1">
      <c r="A110" s="71"/>
      <c r="B110" s="776"/>
      <c r="C110" s="776"/>
      <c r="D110" s="226" t="s">
        <v>486</v>
      </c>
      <c r="E110" s="38"/>
      <c r="F110" s="38"/>
      <c r="G110" s="113">
        <f>E110*F110</f>
        <v>0</v>
      </c>
      <c r="H110" s="133">
        <f t="shared" si="8"/>
        <v>0</v>
      </c>
      <c r="I110" s="48">
        <v>0</v>
      </c>
      <c r="J110" s="48">
        <v>0</v>
      </c>
      <c r="K110" s="113">
        <f>I110*J110</f>
        <v>0</v>
      </c>
      <c r="L110" s="133">
        <v>0</v>
      </c>
      <c r="M110" s="113">
        <f t="shared" si="9"/>
        <v>0</v>
      </c>
      <c r="N110" s="113">
        <f>G110+K110</f>
        <v>0</v>
      </c>
    </row>
    <row r="111" spans="1:14" ht="12" customHeight="1">
      <c r="A111" s="71">
        <v>5</v>
      </c>
      <c r="B111" s="776"/>
      <c r="C111" s="776"/>
      <c r="D111" s="9" t="s">
        <v>4</v>
      </c>
      <c r="E111" s="114">
        <f>SUM(E106:E110)</f>
        <v>268</v>
      </c>
      <c r="F111" s="114">
        <f>G111/E111</f>
        <v>186.15298507462686</v>
      </c>
      <c r="G111" s="114">
        <f>SUM(G106:G110)</f>
        <v>49889</v>
      </c>
      <c r="H111" s="133">
        <f t="shared" si="8"/>
        <v>100</v>
      </c>
      <c r="I111" s="114">
        <f>SUM(I106:I110)</f>
        <v>67</v>
      </c>
      <c r="J111" s="114">
        <v>0</v>
      </c>
      <c r="K111" s="114">
        <f>SUM(K106:K110)</f>
        <v>10477</v>
      </c>
      <c r="L111" s="133">
        <v>0</v>
      </c>
      <c r="M111" s="114">
        <f t="shared" si="9"/>
        <v>335</v>
      </c>
      <c r="N111" s="114">
        <f aca="true" t="shared" si="10" ref="N111:N145">G111+K111</f>
        <v>60366</v>
      </c>
    </row>
    <row r="112" spans="1:14" ht="12" customHeight="1">
      <c r="A112" s="71">
        <v>6</v>
      </c>
      <c r="B112" s="776"/>
      <c r="C112" s="776" t="s">
        <v>88</v>
      </c>
      <c r="D112" s="226" t="s">
        <v>484</v>
      </c>
      <c r="E112" s="38">
        <v>0</v>
      </c>
      <c r="F112" s="48">
        <v>0</v>
      </c>
      <c r="G112" s="113">
        <f aca="true" t="shared" si="11" ref="G112:G117">E112*F112</f>
        <v>0</v>
      </c>
      <c r="H112" s="133">
        <f aca="true" t="shared" si="12" ref="H112:H118">E112/$E$118*100</f>
        <v>0</v>
      </c>
      <c r="I112" s="48">
        <v>0</v>
      </c>
      <c r="J112" s="48">
        <v>0</v>
      </c>
      <c r="K112" s="113">
        <f aca="true" t="shared" si="13" ref="K112:K117">I112*J112</f>
        <v>0</v>
      </c>
      <c r="L112" s="133">
        <v>0</v>
      </c>
      <c r="M112" s="113">
        <f t="shared" si="9"/>
        <v>0</v>
      </c>
      <c r="N112" s="113">
        <f t="shared" si="10"/>
        <v>0</v>
      </c>
    </row>
    <row r="113" spans="1:14" ht="12" customHeight="1">
      <c r="A113" s="71"/>
      <c r="B113" s="776"/>
      <c r="C113" s="776"/>
      <c r="D113" s="226" t="s">
        <v>499</v>
      </c>
      <c r="E113" s="38">
        <v>0</v>
      </c>
      <c r="F113" s="48">
        <v>0</v>
      </c>
      <c r="G113" s="113">
        <f t="shared" si="11"/>
        <v>0</v>
      </c>
      <c r="H113" s="133">
        <f t="shared" si="12"/>
        <v>0</v>
      </c>
      <c r="I113" s="48">
        <v>0</v>
      </c>
      <c r="J113" s="48">
        <v>0</v>
      </c>
      <c r="K113" s="113">
        <f t="shared" si="13"/>
        <v>0</v>
      </c>
      <c r="L113" s="133">
        <v>0</v>
      </c>
      <c r="M113" s="113">
        <f t="shared" si="9"/>
        <v>0</v>
      </c>
      <c r="N113" s="113">
        <f t="shared" si="10"/>
        <v>0</v>
      </c>
    </row>
    <row r="114" spans="1:14" ht="12" customHeight="1">
      <c r="A114" s="71">
        <v>7</v>
      </c>
      <c r="B114" s="776"/>
      <c r="C114" s="776"/>
      <c r="D114" s="226" t="s">
        <v>485</v>
      </c>
      <c r="E114" s="38">
        <v>24</v>
      </c>
      <c r="F114" s="48">
        <v>170</v>
      </c>
      <c r="G114" s="113">
        <v>4068</v>
      </c>
      <c r="H114" s="133">
        <f t="shared" si="12"/>
        <v>37.5</v>
      </c>
      <c r="I114" s="48">
        <v>6</v>
      </c>
      <c r="J114" s="48">
        <v>152</v>
      </c>
      <c r="K114" s="113">
        <f t="shared" si="13"/>
        <v>912</v>
      </c>
      <c r="L114" s="133">
        <v>0</v>
      </c>
      <c r="M114" s="113">
        <f t="shared" si="9"/>
        <v>30</v>
      </c>
      <c r="N114" s="113">
        <f t="shared" si="10"/>
        <v>4980</v>
      </c>
    </row>
    <row r="115" spans="1:14" ht="12" customHeight="1">
      <c r="A115" s="71">
        <v>8</v>
      </c>
      <c r="B115" s="776"/>
      <c r="C115" s="776"/>
      <c r="D115" s="226" t="s">
        <v>228</v>
      </c>
      <c r="E115" s="38">
        <v>18</v>
      </c>
      <c r="F115" s="48">
        <v>141</v>
      </c>
      <c r="G115" s="113">
        <v>2529</v>
      </c>
      <c r="H115" s="133">
        <f t="shared" si="12"/>
        <v>28.125</v>
      </c>
      <c r="I115" s="48">
        <v>4</v>
      </c>
      <c r="J115" s="48">
        <v>121</v>
      </c>
      <c r="K115" s="113">
        <f t="shared" si="13"/>
        <v>484</v>
      </c>
      <c r="L115" s="133">
        <v>0</v>
      </c>
      <c r="M115" s="113">
        <f t="shared" si="9"/>
        <v>22</v>
      </c>
      <c r="N115" s="113">
        <f t="shared" si="10"/>
        <v>3013</v>
      </c>
    </row>
    <row r="116" spans="1:14" ht="12" customHeight="1">
      <c r="A116" s="71">
        <v>9</v>
      </c>
      <c r="B116" s="776"/>
      <c r="C116" s="776"/>
      <c r="D116" s="226" t="s">
        <v>89</v>
      </c>
      <c r="E116" s="38">
        <v>15</v>
      </c>
      <c r="F116" s="48">
        <v>113</v>
      </c>
      <c r="G116" s="113">
        <f t="shared" si="11"/>
        <v>1695</v>
      </c>
      <c r="H116" s="133">
        <f t="shared" si="12"/>
        <v>23.4375</v>
      </c>
      <c r="I116" s="48">
        <v>4</v>
      </c>
      <c r="J116" s="48">
        <v>96</v>
      </c>
      <c r="K116" s="113">
        <f t="shared" si="13"/>
        <v>384</v>
      </c>
      <c r="L116" s="133">
        <v>0</v>
      </c>
      <c r="M116" s="113">
        <f t="shared" si="9"/>
        <v>19</v>
      </c>
      <c r="N116" s="113">
        <f t="shared" si="10"/>
        <v>2079</v>
      </c>
    </row>
    <row r="117" spans="1:14" ht="12" customHeight="1">
      <c r="A117" s="71"/>
      <c r="B117" s="776"/>
      <c r="C117" s="776"/>
      <c r="D117" s="226" t="s">
        <v>486</v>
      </c>
      <c r="E117" s="38">
        <v>7</v>
      </c>
      <c r="F117" s="48">
        <v>133</v>
      </c>
      <c r="G117" s="113">
        <f t="shared" si="11"/>
        <v>931</v>
      </c>
      <c r="H117" s="133">
        <f t="shared" si="12"/>
        <v>10.9375</v>
      </c>
      <c r="I117" s="48">
        <v>1</v>
      </c>
      <c r="J117" s="48">
        <v>127</v>
      </c>
      <c r="K117" s="113">
        <f t="shared" si="13"/>
        <v>127</v>
      </c>
      <c r="L117" s="133">
        <v>0</v>
      </c>
      <c r="M117" s="113">
        <f t="shared" si="9"/>
        <v>8</v>
      </c>
      <c r="N117" s="113">
        <f t="shared" si="10"/>
        <v>1058</v>
      </c>
    </row>
    <row r="118" spans="1:14" ht="12" customHeight="1">
      <c r="A118" s="71">
        <v>10</v>
      </c>
      <c r="B118" s="776"/>
      <c r="C118" s="776"/>
      <c r="D118" s="9" t="s">
        <v>4</v>
      </c>
      <c r="E118" s="114">
        <f>SUM(E112:E117)</f>
        <v>64</v>
      </c>
      <c r="F118" s="114">
        <f>G118/E118</f>
        <v>144.109375</v>
      </c>
      <c r="G118" s="114">
        <f>SUM(G112:G117)</f>
        <v>9223</v>
      </c>
      <c r="H118" s="133">
        <f t="shared" si="12"/>
        <v>100</v>
      </c>
      <c r="I118" s="114">
        <f>SUM(I112:I117)</f>
        <v>15</v>
      </c>
      <c r="J118" s="114">
        <v>0</v>
      </c>
      <c r="K118" s="114">
        <f>SUM(K112:K117)</f>
        <v>1907</v>
      </c>
      <c r="L118" s="133">
        <v>0</v>
      </c>
      <c r="M118" s="114">
        <f t="shared" si="9"/>
        <v>79</v>
      </c>
      <c r="N118" s="114">
        <f t="shared" si="10"/>
        <v>11130</v>
      </c>
    </row>
    <row r="119" spans="1:14" ht="12" customHeight="1">
      <c r="A119" s="71">
        <v>11</v>
      </c>
      <c r="B119" s="776"/>
      <c r="C119" s="657" t="s">
        <v>90</v>
      </c>
      <c r="D119" s="657"/>
      <c r="E119" s="114">
        <f>E111+E118</f>
        <v>332</v>
      </c>
      <c r="F119" s="114">
        <f>G119/E119</f>
        <v>178.04819277108433</v>
      </c>
      <c r="G119" s="114">
        <f>G111+G118</f>
        <v>59112</v>
      </c>
      <c r="H119" s="115">
        <f>E119/$E$122*100</f>
        <v>66.4</v>
      </c>
      <c r="I119" s="114">
        <f>I111+I118</f>
        <v>82</v>
      </c>
      <c r="J119" s="114">
        <v>0</v>
      </c>
      <c r="K119" s="114">
        <f>K111+K118</f>
        <v>12384</v>
      </c>
      <c r="L119" s="115">
        <v>0</v>
      </c>
      <c r="M119" s="114">
        <f t="shared" si="9"/>
        <v>414</v>
      </c>
      <c r="N119" s="114">
        <f t="shared" si="10"/>
        <v>71496</v>
      </c>
    </row>
    <row r="120" spans="1:14" ht="12" customHeight="1">
      <c r="A120" s="71">
        <v>12</v>
      </c>
      <c r="B120" s="776"/>
      <c r="C120" s="774" t="s">
        <v>91</v>
      </c>
      <c r="D120" s="774"/>
      <c r="E120" s="38">
        <v>17</v>
      </c>
      <c r="F120" s="48">
        <v>82</v>
      </c>
      <c r="G120" s="113">
        <v>1393</v>
      </c>
      <c r="H120" s="115">
        <f>E120/$E$122*100</f>
        <v>3.4000000000000004</v>
      </c>
      <c r="I120" s="48">
        <v>4</v>
      </c>
      <c r="J120" s="48">
        <v>61</v>
      </c>
      <c r="K120" s="113">
        <v>242</v>
      </c>
      <c r="L120" s="115">
        <v>0</v>
      </c>
      <c r="M120" s="113">
        <f t="shared" si="9"/>
        <v>21</v>
      </c>
      <c r="N120" s="113">
        <f t="shared" si="10"/>
        <v>1635</v>
      </c>
    </row>
    <row r="121" spans="1:14" ht="12" customHeight="1">
      <c r="A121" s="71">
        <v>13</v>
      </c>
      <c r="B121" s="776"/>
      <c r="C121" s="774" t="s">
        <v>92</v>
      </c>
      <c r="D121" s="774"/>
      <c r="E121" s="38">
        <v>151</v>
      </c>
      <c r="F121" s="48">
        <v>75</v>
      </c>
      <c r="G121" s="113">
        <v>11308</v>
      </c>
      <c r="H121" s="115">
        <f>E121/$E$122*100</f>
        <v>30.2</v>
      </c>
      <c r="I121" s="48">
        <v>37</v>
      </c>
      <c r="J121" s="48">
        <v>50</v>
      </c>
      <c r="K121" s="113">
        <v>1842</v>
      </c>
      <c r="L121" s="115">
        <v>0</v>
      </c>
      <c r="M121" s="113">
        <f t="shared" si="9"/>
        <v>188</v>
      </c>
      <c r="N121" s="113">
        <f t="shared" si="10"/>
        <v>13150</v>
      </c>
    </row>
    <row r="122" spans="1:14" ht="12" customHeight="1">
      <c r="A122" s="71">
        <v>14</v>
      </c>
      <c r="B122" s="776"/>
      <c r="C122" s="784" t="s">
        <v>93</v>
      </c>
      <c r="D122" s="784"/>
      <c r="E122" s="442">
        <f>E119+E120+E121</f>
        <v>500</v>
      </c>
      <c r="F122" s="442">
        <f>G122/E122</f>
        <v>143.626</v>
      </c>
      <c r="G122" s="442">
        <f>G119+G120+G121</f>
        <v>71813</v>
      </c>
      <c r="H122" s="517">
        <f>E122/$E$122*100</f>
        <v>100</v>
      </c>
      <c r="I122" s="442">
        <f>SUM(I119:I121)</f>
        <v>123</v>
      </c>
      <c r="J122" s="442">
        <v>0</v>
      </c>
      <c r="K122" s="442">
        <f>SUM(K119:K121)</f>
        <v>14468</v>
      </c>
      <c r="L122" s="517">
        <v>0</v>
      </c>
      <c r="M122" s="442">
        <f t="shared" si="9"/>
        <v>623</v>
      </c>
      <c r="N122" s="442">
        <f t="shared" si="10"/>
        <v>86281</v>
      </c>
    </row>
    <row r="123" spans="1:14" ht="12" customHeight="1">
      <c r="A123" s="71">
        <v>15</v>
      </c>
      <c r="B123" s="781" t="s">
        <v>106</v>
      </c>
      <c r="C123" s="781" t="s">
        <v>47</v>
      </c>
      <c r="D123" s="1" t="s">
        <v>94</v>
      </c>
      <c r="E123" s="38">
        <v>88</v>
      </c>
      <c r="F123" s="48">
        <v>335</v>
      </c>
      <c r="G123" s="113">
        <v>28810</v>
      </c>
      <c r="H123" s="133">
        <f aca="true" t="shared" si="14" ref="H123:H128">E123/$E$128*100</f>
        <v>0.8785065388838973</v>
      </c>
      <c r="I123" s="38">
        <v>3</v>
      </c>
      <c r="J123" s="38">
        <f aca="true" t="shared" si="15" ref="J123:J128">K123/I123</f>
        <v>305</v>
      </c>
      <c r="K123" s="67">
        <v>915</v>
      </c>
      <c r="L123" s="133">
        <f aca="true" t="shared" si="16" ref="L123:L128">I123/$I$128*100</f>
        <v>0.672645739910314</v>
      </c>
      <c r="M123" s="113">
        <f t="shared" si="9"/>
        <v>91</v>
      </c>
      <c r="N123" s="113">
        <f t="shared" si="10"/>
        <v>29725</v>
      </c>
    </row>
    <row r="124" spans="1:14" ht="12" customHeight="1">
      <c r="A124" s="71">
        <v>16</v>
      </c>
      <c r="B124" s="782"/>
      <c r="C124" s="782"/>
      <c r="D124" s="1" t="s">
        <v>95</v>
      </c>
      <c r="E124" s="38">
        <v>201</v>
      </c>
      <c r="F124" s="48">
        <v>252</v>
      </c>
      <c r="G124" s="113">
        <f>E124*F124</f>
        <v>50652</v>
      </c>
      <c r="H124" s="133">
        <f t="shared" si="14"/>
        <v>2.006588799041629</v>
      </c>
      <c r="I124" s="38">
        <v>6</v>
      </c>
      <c r="J124" s="38">
        <f t="shared" si="15"/>
        <v>222</v>
      </c>
      <c r="K124" s="67">
        <v>1332</v>
      </c>
      <c r="L124" s="133">
        <f t="shared" si="16"/>
        <v>1.345291479820628</v>
      </c>
      <c r="M124" s="113">
        <f t="shared" si="9"/>
        <v>207</v>
      </c>
      <c r="N124" s="113">
        <f t="shared" si="10"/>
        <v>51984</v>
      </c>
    </row>
    <row r="125" spans="1:14" ht="12" customHeight="1">
      <c r="A125" s="71">
        <v>17</v>
      </c>
      <c r="B125" s="782"/>
      <c r="C125" s="782"/>
      <c r="D125" s="1" t="s">
        <v>96</v>
      </c>
      <c r="E125" s="38">
        <v>2719</v>
      </c>
      <c r="F125" s="48">
        <v>175</v>
      </c>
      <c r="G125" s="113">
        <f>E125*F125</f>
        <v>475825</v>
      </c>
      <c r="H125" s="133">
        <f t="shared" si="14"/>
        <v>27.143855445742236</v>
      </c>
      <c r="I125" s="38">
        <v>104</v>
      </c>
      <c r="J125" s="38">
        <f t="shared" si="15"/>
        <v>145</v>
      </c>
      <c r="K125" s="67">
        <v>15080</v>
      </c>
      <c r="L125" s="133">
        <f t="shared" si="16"/>
        <v>23.318385650224215</v>
      </c>
      <c r="M125" s="113">
        <f t="shared" si="9"/>
        <v>2823</v>
      </c>
      <c r="N125" s="113">
        <f t="shared" si="10"/>
        <v>490905</v>
      </c>
    </row>
    <row r="126" spans="1:14" ht="12" customHeight="1">
      <c r="A126" s="71">
        <v>18</v>
      </c>
      <c r="B126" s="782"/>
      <c r="C126" s="782"/>
      <c r="D126" s="1" t="s">
        <v>97</v>
      </c>
      <c r="E126" s="38">
        <v>3253</v>
      </c>
      <c r="F126" s="48">
        <v>149</v>
      </c>
      <c r="G126" s="113">
        <f>E126*F126</f>
        <v>484697</v>
      </c>
      <c r="H126" s="133">
        <f t="shared" si="14"/>
        <v>32.47479285215134</v>
      </c>
      <c r="I126" s="38">
        <v>150</v>
      </c>
      <c r="J126" s="38">
        <f t="shared" si="15"/>
        <v>119</v>
      </c>
      <c r="K126" s="67">
        <v>17850</v>
      </c>
      <c r="L126" s="133">
        <f t="shared" si="16"/>
        <v>33.6322869955157</v>
      </c>
      <c r="M126" s="113">
        <f t="shared" si="9"/>
        <v>3403</v>
      </c>
      <c r="N126" s="113">
        <f t="shared" si="10"/>
        <v>502547</v>
      </c>
    </row>
    <row r="127" spans="1:14" ht="12" customHeight="1">
      <c r="A127" s="71">
        <v>19</v>
      </c>
      <c r="B127" s="782"/>
      <c r="C127" s="782"/>
      <c r="D127" s="1" t="s">
        <v>98</v>
      </c>
      <c r="E127" s="38">
        <v>3756</v>
      </c>
      <c r="F127" s="48">
        <v>129</v>
      </c>
      <c r="G127" s="113">
        <f>E127*F127</f>
        <v>484524</v>
      </c>
      <c r="H127" s="133">
        <f t="shared" si="14"/>
        <v>37.496256364180894</v>
      </c>
      <c r="I127" s="38">
        <v>183</v>
      </c>
      <c r="J127" s="38">
        <f t="shared" si="15"/>
        <v>99</v>
      </c>
      <c r="K127" s="67">
        <v>18117</v>
      </c>
      <c r="L127" s="133">
        <f t="shared" si="16"/>
        <v>41.03139013452915</v>
      </c>
      <c r="M127" s="113">
        <f t="shared" si="9"/>
        <v>3939</v>
      </c>
      <c r="N127" s="113">
        <f t="shared" si="10"/>
        <v>502641</v>
      </c>
    </row>
    <row r="128" spans="1:14" ht="12" customHeight="1">
      <c r="A128" s="71">
        <v>20</v>
      </c>
      <c r="B128" s="782"/>
      <c r="C128" s="783"/>
      <c r="D128" s="9" t="s">
        <v>4</v>
      </c>
      <c r="E128" s="114">
        <f>SUM(E123:E127)</f>
        <v>10017</v>
      </c>
      <c r="F128" s="114">
        <f>G128/E128</f>
        <v>152.19207347509234</v>
      </c>
      <c r="G128" s="114">
        <f>SUM(G123:G127)</f>
        <v>1524508</v>
      </c>
      <c r="H128" s="133">
        <f t="shared" si="14"/>
        <v>100</v>
      </c>
      <c r="I128" s="114">
        <f>SUM(I123:I127)</f>
        <v>446</v>
      </c>
      <c r="J128" s="38">
        <f t="shared" si="15"/>
        <v>119.4932735426009</v>
      </c>
      <c r="K128" s="114">
        <f>SUM(K123:K127)</f>
        <v>53294</v>
      </c>
      <c r="L128" s="133">
        <f t="shared" si="16"/>
        <v>100</v>
      </c>
      <c r="M128" s="114">
        <f t="shared" si="9"/>
        <v>10463</v>
      </c>
      <c r="N128" s="114">
        <f t="shared" si="10"/>
        <v>1577802</v>
      </c>
    </row>
    <row r="129" spans="1:14" ht="12" customHeight="1">
      <c r="A129" s="71">
        <v>21</v>
      </c>
      <c r="B129" s="782"/>
      <c r="C129" s="781" t="s">
        <v>48</v>
      </c>
      <c r="D129" s="1" t="s">
        <v>94</v>
      </c>
      <c r="E129" s="38">
        <v>0</v>
      </c>
      <c r="F129" s="48">
        <v>0</v>
      </c>
      <c r="G129" s="113">
        <f>E129*F129</f>
        <v>0</v>
      </c>
      <c r="H129" s="133">
        <f>E129/$E$133*100</f>
        <v>0</v>
      </c>
      <c r="I129" s="38">
        <v>0</v>
      </c>
      <c r="J129" s="38">
        <v>0</v>
      </c>
      <c r="K129" s="67">
        <v>0</v>
      </c>
      <c r="L129" s="133">
        <f>I129/$I$133*100</f>
        <v>0</v>
      </c>
      <c r="M129" s="113">
        <f t="shared" si="9"/>
        <v>0</v>
      </c>
      <c r="N129" s="113">
        <f t="shared" si="10"/>
        <v>0</v>
      </c>
    </row>
    <row r="130" spans="1:14" ht="12" customHeight="1">
      <c r="A130" s="71">
        <v>22</v>
      </c>
      <c r="B130" s="782"/>
      <c r="C130" s="782"/>
      <c r="D130" s="1" t="s">
        <v>96</v>
      </c>
      <c r="E130" s="38">
        <v>5</v>
      </c>
      <c r="F130" s="48">
        <v>537</v>
      </c>
      <c r="G130" s="113">
        <f>E130*F130</f>
        <v>2685</v>
      </c>
      <c r="H130" s="133">
        <f>E130/$E$133*100</f>
        <v>27.77777777777778</v>
      </c>
      <c r="I130" s="38">
        <v>2</v>
      </c>
      <c r="J130" s="38">
        <f>K130/I130</f>
        <v>507</v>
      </c>
      <c r="K130" s="67">
        <v>1014</v>
      </c>
      <c r="L130" s="133">
        <f>I130/$I$133*100</f>
        <v>20</v>
      </c>
      <c r="M130" s="113">
        <f t="shared" si="9"/>
        <v>7</v>
      </c>
      <c r="N130" s="113">
        <f t="shared" si="10"/>
        <v>3699</v>
      </c>
    </row>
    <row r="131" spans="1:14" ht="12" customHeight="1">
      <c r="A131" s="71">
        <v>23</v>
      </c>
      <c r="B131" s="782"/>
      <c r="C131" s="782"/>
      <c r="D131" s="1" t="s">
        <v>97</v>
      </c>
      <c r="E131" s="38">
        <v>6</v>
      </c>
      <c r="F131" s="48">
        <v>428</v>
      </c>
      <c r="G131" s="113">
        <f>E131*F131</f>
        <v>2568</v>
      </c>
      <c r="H131" s="133">
        <f>E131/$E$133*100</f>
        <v>33.33333333333333</v>
      </c>
      <c r="I131" s="38">
        <v>3</v>
      </c>
      <c r="J131" s="38">
        <f>K131/I131</f>
        <v>398</v>
      </c>
      <c r="K131" s="67">
        <v>1194</v>
      </c>
      <c r="L131" s="133">
        <f>I131/$I$133*100</f>
        <v>30</v>
      </c>
      <c r="M131" s="113">
        <f t="shared" si="9"/>
        <v>9</v>
      </c>
      <c r="N131" s="113">
        <f t="shared" si="10"/>
        <v>3762</v>
      </c>
    </row>
    <row r="132" spans="1:14" ht="12" customHeight="1">
      <c r="A132" s="71">
        <v>24</v>
      </c>
      <c r="B132" s="782"/>
      <c r="C132" s="782"/>
      <c r="D132" s="1" t="s">
        <v>98</v>
      </c>
      <c r="E132" s="38">
        <v>7</v>
      </c>
      <c r="F132" s="48">
        <v>343</v>
      </c>
      <c r="G132" s="113">
        <f>E132*F132</f>
        <v>2401</v>
      </c>
      <c r="H132" s="133">
        <f>E132/$E$133*100</f>
        <v>38.88888888888889</v>
      </c>
      <c r="I132" s="38">
        <v>5</v>
      </c>
      <c r="J132" s="38">
        <f>K132/I132</f>
        <v>313</v>
      </c>
      <c r="K132" s="67">
        <v>1565</v>
      </c>
      <c r="L132" s="133">
        <f>I132/$I$133*100</f>
        <v>50</v>
      </c>
      <c r="M132" s="113">
        <f t="shared" si="9"/>
        <v>12</v>
      </c>
      <c r="N132" s="113">
        <f t="shared" si="10"/>
        <v>3966</v>
      </c>
    </row>
    <row r="133" spans="1:14" ht="12" customHeight="1">
      <c r="A133" s="71">
        <v>25</v>
      </c>
      <c r="B133" s="782"/>
      <c r="C133" s="783"/>
      <c r="D133" s="9" t="s">
        <v>4</v>
      </c>
      <c r="E133" s="114">
        <f>SUM(E129:E132)</f>
        <v>18</v>
      </c>
      <c r="F133" s="114">
        <f>G133/E133</f>
        <v>425.22222222222223</v>
      </c>
      <c r="G133" s="114">
        <f>SUM(G129:G132)</f>
        <v>7654</v>
      </c>
      <c r="H133" s="133">
        <f>E133/$E$133*100</f>
        <v>100</v>
      </c>
      <c r="I133" s="114">
        <f>SUM(I129:I132)</f>
        <v>10</v>
      </c>
      <c r="J133" s="38">
        <f>K133/I133</f>
        <v>377.3</v>
      </c>
      <c r="K133" s="114">
        <f>SUM(K129:K132)</f>
        <v>3773</v>
      </c>
      <c r="L133" s="133">
        <f>I133/$I$133*100</f>
        <v>100</v>
      </c>
      <c r="M133" s="114">
        <f t="shared" si="9"/>
        <v>28</v>
      </c>
      <c r="N133" s="114">
        <f t="shared" si="10"/>
        <v>11427</v>
      </c>
    </row>
    <row r="134" spans="1:14" ht="12" customHeight="1">
      <c r="A134" s="71">
        <v>26</v>
      </c>
      <c r="B134" s="782"/>
      <c r="C134" s="781" t="s">
        <v>99</v>
      </c>
      <c r="D134" s="1" t="s">
        <v>94</v>
      </c>
      <c r="E134" s="38">
        <v>0</v>
      </c>
      <c r="F134" s="48">
        <v>0</v>
      </c>
      <c r="G134" s="113">
        <f>E134*F134</f>
        <v>0</v>
      </c>
      <c r="H134" s="133">
        <f>E134/$E$138*100</f>
        <v>0</v>
      </c>
      <c r="I134" s="38">
        <v>0</v>
      </c>
      <c r="J134" s="38">
        <v>0</v>
      </c>
      <c r="K134" s="67">
        <v>0</v>
      </c>
      <c r="L134" s="133">
        <f>I134/$I$138*100</f>
        <v>0</v>
      </c>
      <c r="M134" s="113">
        <f t="shared" si="9"/>
        <v>0</v>
      </c>
      <c r="N134" s="113">
        <f t="shared" si="10"/>
        <v>0</v>
      </c>
    </row>
    <row r="135" spans="1:14" ht="12" customHeight="1">
      <c r="A135" s="71">
        <v>27</v>
      </c>
      <c r="B135" s="782"/>
      <c r="C135" s="782"/>
      <c r="D135" s="1" t="s">
        <v>95</v>
      </c>
      <c r="E135" s="38">
        <v>0</v>
      </c>
      <c r="F135" s="48">
        <v>0</v>
      </c>
      <c r="G135" s="113">
        <f>E135*F135</f>
        <v>0</v>
      </c>
      <c r="H135" s="133">
        <f>E135/$E$138*100</f>
        <v>0</v>
      </c>
      <c r="I135" s="38">
        <v>0</v>
      </c>
      <c r="J135" s="38">
        <v>0</v>
      </c>
      <c r="K135" s="67">
        <v>0</v>
      </c>
      <c r="L135" s="133">
        <f>I135/$I$138*100</f>
        <v>0</v>
      </c>
      <c r="M135" s="113">
        <f t="shared" si="9"/>
        <v>0</v>
      </c>
      <c r="N135" s="113">
        <f t="shared" si="10"/>
        <v>0</v>
      </c>
    </row>
    <row r="136" spans="1:14" ht="12" customHeight="1">
      <c r="A136" s="71">
        <v>28</v>
      </c>
      <c r="B136" s="782"/>
      <c r="C136" s="782"/>
      <c r="D136" s="1" t="s">
        <v>96</v>
      </c>
      <c r="E136" s="38">
        <v>24</v>
      </c>
      <c r="F136" s="48">
        <v>226</v>
      </c>
      <c r="G136" s="113">
        <f>E136*F136</f>
        <v>5424</v>
      </c>
      <c r="H136" s="133">
        <f>E136/$E$138*100</f>
        <v>31.16883116883117</v>
      </c>
      <c r="I136" s="38">
        <v>1</v>
      </c>
      <c r="J136" s="38">
        <f>K136/I136</f>
        <v>196</v>
      </c>
      <c r="K136" s="67">
        <v>196</v>
      </c>
      <c r="L136" s="133">
        <f>I136/$I$138*100</f>
        <v>16.666666666666664</v>
      </c>
      <c r="M136" s="113">
        <f t="shared" si="9"/>
        <v>25</v>
      </c>
      <c r="N136" s="113">
        <f t="shared" si="10"/>
        <v>5620</v>
      </c>
    </row>
    <row r="137" spans="1:14" ht="12" customHeight="1">
      <c r="A137" s="71">
        <v>29</v>
      </c>
      <c r="B137" s="782"/>
      <c r="C137" s="782"/>
      <c r="D137" s="1" t="s">
        <v>97</v>
      </c>
      <c r="E137" s="38">
        <v>53</v>
      </c>
      <c r="F137" s="48">
        <v>191</v>
      </c>
      <c r="G137" s="113">
        <f>E137*F137</f>
        <v>10123</v>
      </c>
      <c r="H137" s="133">
        <f>E137/$E$138*100</f>
        <v>68.83116883116884</v>
      </c>
      <c r="I137" s="38">
        <v>5</v>
      </c>
      <c r="J137" s="38">
        <f>K137/I137</f>
        <v>161</v>
      </c>
      <c r="K137" s="67">
        <v>805</v>
      </c>
      <c r="L137" s="133">
        <f>I137/$I$138*100</f>
        <v>83.33333333333334</v>
      </c>
      <c r="M137" s="113">
        <f t="shared" si="9"/>
        <v>58</v>
      </c>
      <c r="N137" s="113">
        <f t="shared" si="10"/>
        <v>10928</v>
      </c>
    </row>
    <row r="138" spans="1:14" ht="12" customHeight="1">
      <c r="A138" s="71">
        <v>30</v>
      </c>
      <c r="B138" s="782"/>
      <c r="C138" s="783"/>
      <c r="D138" s="9" t="s">
        <v>4</v>
      </c>
      <c r="E138" s="114">
        <f>SUM(E134:E137)</f>
        <v>77</v>
      </c>
      <c r="F138" s="114">
        <f>G138/E138</f>
        <v>201.9090909090909</v>
      </c>
      <c r="G138" s="114">
        <f>SUM(G134:G137)</f>
        <v>15547</v>
      </c>
      <c r="H138" s="133">
        <f>E138/$E$138*100</f>
        <v>100</v>
      </c>
      <c r="I138" s="114">
        <f>SUM(I134:I137)</f>
        <v>6</v>
      </c>
      <c r="J138" s="38">
        <f>K138/I138</f>
        <v>166.83333333333334</v>
      </c>
      <c r="K138" s="114">
        <f>SUM(K134:K137)</f>
        <v>1001</v>
      </c>
      <c r="L138" s="133">
        <f>I138/$I$138*100</f>
        <v>100</v>
      </c>
      <c r="M138" s="114">
        <f t="shared" si="9"/>
        <v>83</v>
      </c>
      <c r="N138" s="114">
        <f t="shared" si="10"/>
        <v>16548</v>
      </c>
    </row>
    <row r="139" spans="1:14" ht="12" customHeight="1">
      <c r="A139" s="71">
        <v>31</v>
      </c>
      <c r="B139" s="782"/>
      <c r="C139" s="774" t="s">
        <v>100</v>
      </c>
      <c r="D139" s="774"/>
      <c r="E139" s="48">
        <v>383</v>
      </c>
      <c r="F139" s="48">
        <v>93</v>
      </c>
      <c r="G139" s="113">
        <f>E139*F139</f>
        <v>35619</v>
      </c>
      <c r="H139" s="133">
        <v>100</v>
      </c>
      <c r="I139" s="38">
        <v>28</v>
      </c>
      <c r="J139" s="38">
        <f>K139/I139</f>
        <v>62.142857142857146</v>
      </c>
      <c r="K139" s="67">
        <v>1740</v>
      </c>
      <c r="L139" s="133">
        <v>100</v>
      </c>
      <c r="M139" s="113">
        <f t="shared" si="9"/>
        <v>411</v>
      </c>
      <c r="N139" s="113">
        <f t="shared" si="10"/>
        <v>37359</v>
      </c>
    </row>
    <row r="140" spans="1:14" ht="12" customHeight="1">
      <c r="A140" s="71">
        <v>32</v>
      </c>
      <c r="B140" s="782"/>
      <c r="C140" s="657" t="s">
        <v>101</v>
      </c>
      <c r="D140" s="657"/>
      <c r="E140" s="114">
        <f>E128+E133+E138+E139</f>
        <v>10495</v>
      </c>
      <c r="F140" s="114">
        <f>G140/E140</f>
        <v>150.86498332539304</v>
      </c>
      <c r="G140" s="114">
        <f>G128+G133+G138+G139</f>
        <v>1583328</v>
      </c>
      <c r="H140" s="115">
        <f>E140/E144*100</f>
        <v>36.862070176671</v>
      </c>
      <c r="I140" s="114">
        <f>I128+I133+I138+I139</f>
        <v>490</v>
      </c>
      <c r="J140" s="114">
        <f>K140/I140</f>
        <v>122.05714285714286</v>
      </c>
      <c r="K140" s="114">
        <f>K128+K133+K138+K139</f>
        <v>59808</v>
      </c>
      <c r="L140" s="115">
        <f>I140/$I$144*100</f>
        <v>12.570548999486917</v>
      </c>
      <c r="M140" s="114">
        <f t="shared" si="9"/>
        <v>10985</v>
      </c>
      <c r="N140" s="114">
        <f t="shared" si="10"/>
        <v>1643136</v>
      </c>
    </row>
    <row r="141" spans="1:14" ht="12" customHeight="1">
      <c r="A141" s="71">
        <v>33</v>
      </c>
      <c r="B141" s="782"/>
      <c r="C141" s="774" t="s">
        <v>102</v>
      </c>
      <c r="D141" s="774"/>
      <c r="E141" s="48">
        <v>0</v>
      </c>
      <c r="F141" s="48">
        <v>0</v>
      </c>
      <c r="G141" s="113">
        <f>E141*F141</f>
        <v>0</v>
      </c>
      <c r="H141" s="133">
        <f>E141/E144*100</f>
        <v>0</v>
      </c>
      <c r="I141" s="67">
        <v>0</v>
      </c>
      <c r="J141" s="67">
        <v>0</v>
      </c>
      <c r="K141" s="67">
        <v>0</v>
      </c>
      <c r="L141" s="115">
        <f>I141/$I$144*100</f>
        <v>0</v>
      </c>
      <c r="M141" s="113">
        <f t="shared" si="9"/>
        <v>0</v>
      </c>
      <c r="N141" s="113">
        <f t="shared" si="10"/>
        <v>0</v>
      </c>
    </row>
    <row r="142" spans="1:14" ht="12" customHeight="1">
      <c r="A142" s="71">
        <v>34</v>
      </c>
      <c r="B142" s="782"/>
      <c r="C142" s="774" t="s">
        <v>92</v>
      </c>
      <c r="D142" s="774"/>
      <c r="E142" s="48">
        <v>0</v>
      </c>
      <c r="F142" s="48">
        <v>0</v>
      </c>
      <c r="G142" s="113">
        <f>E142*F142</f>
        <v>0</v>
      </c>
      <c r="H142" s="133">
        <f>E142/E144*100</f>
        <v>0</v>
      </c>
      <c r="I142" s="67">
        <v>0</v>
      </c>
      <c r="J142" s="67">
        <v>0</v>
      </c>
      <c r="K142" s="67">
        <v>0</v>
      </c>
      <c r="L142" s="115">
        <f>I142/$I$144*100</f>
        <v>0</v>
      </c>
      <c r="M142" s="113">
        <f t="shared" si="9"/>
        <v>0</v>
      </c>
      <c r="N142" s="113">
        <f t="shared" si="10"/>
        <v>0</v>
      </c>
    </row>
    <row r="143" spans="1:14" ht="12" customHeight="1">
      <c r="A143" s="71">
        <v>35</v>
      </c>
      <c r="B143" s="782"/>
      <c r="C143" s="774" t="s">
        <v>103</v>
      </c>
      <c r="D143" s="774"/>
      <c r="E143" s="48">
        <v>17976</v>
      </c>
      <c r="F143" s="48">
        <v>71</v>
      </c>
      <c r="G143" s="113">
        <f>E143*F143</f>
        <v>1276296</v>
      </c>
      <c r="H143" s="133">
        <f>E143/E144*100</f>
        <v>63.137929823328996</v>
      </c>
      <c r="I143" s="38">
        <v>3408</v>
      </c>
      <c r="J143" s="38">
        <f>K143/I143</f>
        <v>46</v>
      </c>
      <c r="K143" s="67">
        <v>156768</v>
      </c>
      <c r="L143" s="115">
        <f>I143/$I$144*100</f>
        <v>87.42945100051308</v>
      </c>
      <c r="M143" s="113">
        <f t="shared" si="9"/>
        <v>21384</v>
      </c>
      <c r="N143" s="113">
        <f t="shared" si="10"/>
        <v>1433064</v>
      </c>
    </row>
    <row r="144" spans="1:14" ht="12" customHeight="1">
      <c r="A144" s="71">
        <v>36</v>
      </c>
      <c r="B144" s="782"/>
      <c r="C144" s="784" t="s">
        <v>104</v>
      </c>
      <c r="D144" s="784"/>
      <c r="E144" s="442">
        <f>SUM(E140:E143)</f>
        <v>28471</v>
      </c>
      <c r="F144" s="442">
        <f>G144/E144</f>
        <v>100.43988619999297</v>
      </c>
      <c r="G144" s="442">
        <f>SUM(G140:G143)</f>
        <v>2859624</v>
      </c>
      <c r="H144" s="517">
        <v>100</v>
      </c>
      <c r="I144" s="442">
        <f>SUM(I140:I143)</f>
        <v>3898</v>
      </c>
      <c r="J144" s="442">
        <f>K144/I144</f>
        <v>55.5608004104669</v>
      </c>
      <c r="K144" s="442">
        <f>SUM(K140:K143)</f>
        <v>216576</v>
      </c>
      <c r="L144" s="517">
        <f>I144/$I$144*100</f>
        <v>100</v>
      </c>
      <c r="M144" s="442">
        <f t="shared" si="9"/>
        <v>32369</v>
      </c>
      <c r="N144" s="442">
        <f t="shared" si="10"/>
        <v>3076200</v>
      </c>
    </row>
    <row r="145" spans="1:14" ht="12" customHeight="1">
      <c r="A145" s="71">
        <v>37</v>
      </c>
      <c r="B145" s="782"/>
      <c r="C145" s="774" t="s">
        <v>105</v>
      </c>
      <c r="D145" s="774"/>
      <c r="E145" s="113">
        <v>0</v>
      </c>
      <c r="F145" s="113">
        <v>0</v>
      </c>
      <c r="G145" s="113">
        <f>E145*F145</f>
        <v>0</v>
      </c>
      <c r="H145" s="133">
        <v>0</v>
      </c>
      <c r="I145" s="48">
        <v>2400</v>
      </c>
      <c r="J145" s="48">
        <v>46</v>
      </c>
      <c r="K145" s="113">
        <f>I145*J145</f>
        <v>110400</v>
      </c>
      <c r="L145" s="133">
        <v>100</v>
      </c>
      <c r="M145" s="113">
        <f t="shared" si="9"/>
        <v>2400</v>
      </c>
      <c r="N145" s="113">
        <f t="shared" si="10"/>
        <v>110400</v>
      </c>
    </row>
    <row r="146" spans="1:14" ht="12" customHeight="1">
      <c r="A146" s="363">
        <v>38</v>
      </c>
      <c r="B146" s="360"/>
      <c r="C146" s="785" t="s">
        <v>15</v>
      </c>
      <c r="D146" s="785"/>
      <c r="E146" s="361">
        <f>E122+E144+E145</f>
        <v>28971</v>
      </c>
      <c r="F146" s="361">
        <f>G146/E146</f>
        <v>101.18521970246108</v>
      </c>
      <c r="G146" s="361">
        <f>G122+G144+G145</f>
        <v>2931437</v>
      </c>
      <c r="H146" s="362">
        <v>0</v>
      </c>
      <c r="I146" s="361">
        <f>I122+I144+I145</f>
        <v>6421</v>
      </c>
      <c r="J146" s="361">
        <f>K146/I146</f>
        <v>53.17614078803925</v>
      </c>
      <c r="K146" s="361">
        <f>K122+K144+K145</f>
        <v>341444</v>
      </c>
      <c r="L146" s="362">
        <v>0</v>
      </c>
      <c r="M146" s="361">
        <f>E146+I146</f>
        <v>35392</v>
      </c>
      <c r="N146" s="361">
        <f>G146+K146</f>
        <v>3272881</v>
      </c>
    </row>
    <row r="147" spans="1:14" ht="12" customHeight="1">
      <c r="A147" s="102"/>
      <c r="B147" s="103"/>
      <c r="C147" s="104"/>
      <c r="D147" s="104"/>
      <c r="E147" s="105"/>
      <c r="F147" s="105"/>
      <c r="G147" s="105"/>
      <c r="H147" s="106"/>
      <c r="I147" s="105"/>
      <c r="J147" s="105"/>
      <c r="K147" s="105"/>
      <c r="L147" s="106"/>
      <c r="M147" s="105"/>
      <c r="N147" s="105"/>
    </row>
    <row r="148" spans="1:4" ht="12.75">
      <c r="A148" s="559" t="s">
        <v>22</v>
      </c>
      <c r="B148" s="559"/>
      <c r="C148" s="559"/>
      <c r="D148" s="559"/>
    </row>
    <row r="149" spans="1:9" ht="12.75">
      <c r="A149" s="559" t="s">
        <v>116</v>
      </c>
      <c r="B149" s="559"/>
      <c r="C149" s="559"/>
      <c r="D149" s="559"/>
      <c r="G149" s="560" t="s">
        <v>21</v>
      </c>
      <c r="H149" s="560"/>
      <c r="I149" s="560"/>
    </row>
    <row r="150" spans="1:14" ht="12.75">
      <c r="A150" s="560" t="s">
        <v>530</v>
      </c>
      <c r="B150" s="560"/>
      <c r="C150" s="560"/>
      <c r="D150" s="560"/>
      <c r="E150" s="560"/>
      <c r="F150" s="560"/>
      <c r="G150" s="560"/>
      <c r="H150" s="560"/>
      <c r="I150" s="560"/>
      <c r="J150" s="560"/>
      <c r="K150" s="560"/>
      <c r="L150" s="560"/>
      <c r="M150" s="560"/>
      <c r="N150" s="560"/>
    </row>
    <row r="151" spans="2:14" ht="12.75">
      <c r="B151" s="796" t="s">
        <v>113</v>
      </c>
      <c r="C151" s="796"/>
      <c r="D151" s="796"/>
      <c r="N151" s="27" t="s">
        <v>117</v>
      </c>
    </row>
    <row r="152" spans="1:14" ht="12.75">
      <c r="A152" s="621" t="s">
        <v>80</v>
      </c>
      <c r="B152" s="777" t="s">
        <v>81</v>
      </c>
      <c r="C152" s="777"/>
      <c r="D152" s="601"/>
      <c r="E152" s="583" t="s">
        <v>86</v>
      </c>
      <c r="F152" s="584"/>
      <c r="G152" s="584"/>
      <c r="H152" s="585"/>
      <c r="I152" s="583" t="s">
        <v>53</v>
      </c>
      <c r="J152" s="584"/>
      <c r="K152" s="584"/>
      <c r="L152" s="585"/>
      <c r="M152" s="583" t="s">
        <v>108</v>
      </c>
      <c r="N152" s="585"/>
    </row>
    <row r="153" spans="1:14" ht="12.75">
      <c r="A153" s="622"/>
      <c r="B153" s="778"/>
      <c r="C153" s="778"/>
      <c r="D153" s="710"/>
      <c r="E153" s="330" t="s">
        <v>82</v>
      </c>
      <c r="F153" s="330" t="s">
        <v>83</v>
      </c>
      <c r="G153" s="330" t="s">
        <v>84</v>
      </c>
      <c r="H153" s="330" t="s">
        <v>109</v>
      </c>
      <c r="I153" s="330" t="s">
        <v>82</v>
      </c>
      <c r="J153" s="330" t="s">
        <v>83</v>
      </c>
      <c r="K153" s="330" t="s">
        <v>84</v>
      </c>
      <c r="L153" s="330" t="s">
        <v>109</v>
      </c>
      <c r="M153" s="330" t="s">
        <v>85</v>
      </c>
      <c r="N153" s="330" t="s">
        <v>84</v>
      </c>
    </row>
    <row r="154" spans="1:14" ht="12.75">
      <c r="A154" s="71">
        <v>1</v>
      </c>
      <c r="B154" s="776" t="s">
        <v>107</v>
      </c>
      <c r="C154" s="776" t="s">
        <v>87</v>
      </c>
      <c r="D154" s="1" t="s">
        <v>484</v>
      </c>
      <c r="E154" s="71">
        <v>25</v>
      </c>
      <c r="F154" s="71">
        <v>249</v>
      </c>
      <c r="G154" s="67">
        <f>E154*F154</f>
        <v>6225</v>
      </c>
      <c r="H154" s="68">
        <f>E154/E159*100</f>
        <v>2.413127413127413</v>
      </c>
      <c r="I154" s="67">
        <v>0</v>
      </c>
      <c r="J154" s="67">
        <v>0</v>
      </c>
      <c r="K154" s="67">
        <f>I154*J154</f>
        <v>0</v>
      </c>
      <c r="L154" s="68">
        <v>0</v>
      </c>
      <c r="M154" s="67">
        <f aca="true" t="shared" si="17" ref="M154:M194">E154+I154</f>
        <v>25</v>
      </c>
      <c r="N154" s="67">
        <f aca="true" t="shared" si="18" ref="N154:N194">G154+K154</f>
        <v>6225</v>
      </c>
    </row>
    <row r="155" spans="1:14" ht="12.75">
      <c r="A155" s="71">
        <v>2</v>
      </c>
      <c r="B155" s="776"/>
      <c r="C155" s="776"/>
      <c r="D155" s="1" t="s">
        <v>485</v>
      </c>
      <c r="E155" s="71">
        <v>305</v>
      </c>
      <c r="F155" s="71">
        <v>212</v>
      </c>
      <c r="G155" s="67">
        <f>E155*F155</f>
        <v>64660</v>
      </c>
      <c r="H155" s="68">
        <f>E155/E159*100</f>
        <v>29.440154440154444</v>
      </c>
      <c r="I155" s="67">
        <v>0</v>
      </c>
      <c r="J155" s="67">
        <v>0</v>
      </c>
      <c r="K155" s="67">
        <f>I155*J155</f>
        <v>0</v>
      </c>
      <c r="L155" s="68">
        <v>0</v>
      </c>
      <c r="M155" s="67">
        <f t="shared" si="17"/>
        <v>305</v>
      </c>
      <c r="N155" s="67">
        <f t="shared" si="18"/>
        <v>64660</v>
      </c>
    </row>
    <row r="156" spans="1:14" ht="12.75">
      <c r="A156" s="71">
        <v>3</v>
      </c>
      <c r="B156" s="776"/>
      <c r="C156" s="776"/>
      <c r="D156" s="1" t="s">
        <v>228</v>
      </c>
      <c r="E156" s="71">
        <v>425</v>
      </c>
      <c r="F156" s="71">
        <v>178</v>
      </c>
      <c r="G156" s="67">
        <f>E156*F156</f>
        <v>75650</v>
      </c>
      <c r="H156" s="68">
        <f>E156/E159*100</f>
        <v>41.02316602316603</v>
      </c>
      <c r="I156" s="67">
        <v>0</v>
      </c>
      <c r="J156" s="67">
        <v>0</v>
      </c>
      <c r="K156" s="67">
        <f>I156*J156</f>
        <v>0</v>
      </c>
      <c r="L156" s="68">
        <v>0</v>
      </c>
      <c r="M156" s="67">
        <f t="shared" si="17"/>
        <v>425</v>
      </c>
      <c r="N156" s="67">
        <f t="shared" si="18"/>
        <v>75650</v>
      </c>
    </row>
    <row r="157" spans="1:14" ht="12.75">
      <c r="A157" s="71">
        <v>4</v>
      </c>
      <c r="B157" s="776"/>
      <c r="C157" s="776"/>
      <c r="D157" s="1" t="s">
        <v>89</v>
      </c>
      <c r="E157" s="67">
        <v>281</v>
      </c>
      <c r="F157" s="208">
        <v>153</v>
      </c>
      <c r="G157" s="67">
        <f>E157*F157</f>
        <v>42993</v>
      </c>
      <c r="H157" s="68">
        <f>E157/E159*100</f>
        <v>27.123552123552123</v>
      </c>
      <c r="I157" s="67">
        <v>0</v>
      </c>
      <c r="J157" s="67">
        <v>0</v>
      </c>
      <c r="K157" s="67">
        <f>I157*J157</f>
        <v>0</v>
      </c>
      <c r="L157" s="68">
        <v>0</v>
      </c>
      <c r="M157" s="67">
        <f t="shared" si="17"/>
        <v>281</v>
      </c>
      <c r="N157" s="67">
        <f t="shared" si="18"/>
        <v>42993</v>
      </c>
    </row>
    <row r="158" spans="1:14" ht="12.75">
      <c r="A158" s="71"/>
      <c r="B158" s="776"/>
      <c r="C158" s="776"/>
      <c r="D158" s="1" t="s">
        <v>486</v>
      </c>
      <c r="E158" s="67">
        <v>0</v>
      </c>
      <c r="F158" s="67">
        <v>0</v>
      </c>
      <c r="G158" s="67">
        <f>E158*F158</f>
        <v>0</v>
      </c>
      <c r="H158" s="68">
        <f>E158/E159*100</f>
        <v>0</v>
      </c>
      <c r="I158" s="67">
        <v>0</v>
      </c>
      <c r="J158" s="67">
        <v>0</v>
      </c>
      <c r="K158" s="67">
        <v>0</v>
      </c>
      <c r="L158" s="68">
        <v>0</v>
      </c>
      <c r="M158" s="67">
        <f t="shared" si="17"/>
        <v>0</v>
      </c>
      <c r="N158" s="67">
        <f t="shared" si="18"/>
        <v>0</v>
      </c>
    </row>
    <row r="159" spans="1:14" ht="12" customHeight="1">
      <c r="A159" s="71">
        <v>5</v>
      </c>
      <c r="B159" s="776"/>
      <c r="C159" s="776"/>
      <c r="D159" s="9" t="s">
        <v>4</v>
      </c>
      <c r="E159" s="114">
        <f>SUM(E154:E158)</f>
        <v>1036</v>
      </c>
      <c r="F159" s="114">
        <f>G159/E159</f>
        <v>182.94208494208493</v>
      </c>
      <c r="G159" s="114">
        <f>G154+G155+G156+G157</f>
        <v>189528</v>
      </c>
      <c r="H159" s="115">
        <v>100</v>
      </c>
      <c r="I159" s="114">
        <v>0</v>
      </c>
      <c r="J159" s="114">
        <v>0</v>
      </c>
      <c r="K159" s="114">
        <f>SUM(K154:K158)</f>
        <v>0</v>
      </c>
      <c r="L159" s="68">
        <v>0</v>
      </c>
      <c r="M159" s="114">
        <f t="shared" si="17"/>
        <v>1036</v>
      </c>
      <c r="N159" s="114">
        <f t="shared" si="18"/>
        <v>189528</v>
      </c>
    </row>
    <row r="160" spans="1:14" ht="12" customHeight="1">
      <c r="A160" s="71">
        <v>6</v>
      </c>
      <c r="B160" s="776"/>
      <c r="C160" s="776" t="s">
        <v>88</v>
      </c>
      <c r="D160" s="1" t="s">
        <v>484</v>
      </c>
      <c r="E160" s="67">
        <v>0</v>
      </c>
      <c r="F160" s="67">
        <v>0</v>
      </c>
      <c r="G160" s="67">
        <f aca="true" t="shared" si="19" ref="G160:G165">E160*F160</f>
        <v>0</v>
      </c>
      <c r="H160" s="68">
        <v>0</v>
      </c>
      <c r="I160" s="67">
        <v>0</v>
      </c>
      <c r="J160" s="67">
        <v>0</v>
      </c>
      <c r="K160" s="67">
        <f aca="true" t="shared" si="20" ref="K160:K165">I160*J160</f>
        <v>0</v>
      </c>
      <c r="L160" s="68">
        <v>0</v>
      </c>
      <c r="M160" s="67">
        <f t="shared" si="17"/>
        <v>0</v>
      </c>
      <c r="N160" s="67">
        <f t="shared" si="18"/>
        <v>0</v>
      </c>
    </row>
    <row r="161" spans="1:14" ht="12" customHeight="1">
      <c r="A161" s="71"/>
      <c r="B161" s="776"/>
      <c r="C161" s="776"/>
      <c r="D161" s="1" t="s">
        <v>499</v>
      </c>
      <c r="E161" s="67">
        <v>0</v>
      </c>
      <c r="F161" s="67">
        <v>0</v>
      </c>
      <c r="G161" s="67">
        <f t="shared" si="19"/>
        <v>0</v>
      </c>
      <c r="H161" s="68">
        <f>E161/E167*100</f>
        <v>0</v>
      </c>
      <c r="I161" s="67">
        <v>0</v>
      </c>
      <c r="J161" s="67">
        <v>0</v>
      </c>
      <c r="K161" s="67">
        <f t="shared" si="20"/>
        <v>0</v>
      </c>
      <c r="L161" s="68">
        <v>0</v>
      </c>
      <c r="M161" s="67">
        <f t="shared" si="17"/>
        <v>0</v>
      </c>
      <c r="N161" s="67">
        <f t="shared" si="18"/>
        <v>0</v>
      </c>
    </row>
    <row r="162" spans="1:14" ht="12" customHeight="1">
      <c r="A162" s="71">
        <v>7</v>
      </c>
      <c r="B162" s="776"/>
      <c r="C162" s="776"/>
      <c r="D162" s="1" t="s">
        <v>485</v>
      </c>
      <c r="E162" s="67">
        <v>0</v>
      </c>
      <c r="F162" s="67">
        <v>0</v>
      </c>
      <c r="G162" s="67">
        <f t="shared" si="19"/>
        <v>0</v>
      </c>
      <c r="H162" s="68">
        <v>0</v>
      </c>
      <c r="I162" s="67">
        <v>0</v>
      </c>
      <c r="J162" s="67">
        <v>0</v>
      </c>
      <c r="K162" s="67">
        <f t="shared" si="20"/>
        <v>0</v>
      </c>
      <c r="L162" s="68">
        <v>0</v>
      </c>
      <c r="M162" s="67">
        <f t="shared" si="17"/>
        <v>0</v>
      </c>
      <c r="N162" s="67">
        <f t="shared" si="18"/>
        <v>0</v>
      </c>
    </row>
    <row r="163" spans="1:14" ht="12" customHeight="1">
      <c r="A163" s="71">
        <v>8</v>
      </c>
      <c r="B163" s="776"/>
      <c r="C163" s="776"/>
      <c r="D163" s="1" t="s">
        <v>228</v>
      </c>
      <c r="E163" s="67">
        <v>0</v>
      </c>
      <c r="F163" s="67">
        <v>0</v>
      </c>
      <c r="G163" s="67">
        <f t="shared" si="19"/>
        <v>0</v>
      </c>
      <c r="H163" s="68">
        <v>0</v>
      </c>
      <c r="I163" s="67">
        <v>0</v>
      </c>
      <c r="J163" s="67">
        <v>0</v>
      </c>
      <c r="K163" s="67">
        <f t="shared" si="20"/>
        <v>0</v>
      </c>
      <c r="L163" s="68">
        <v>0</v>
      </c>
      <c r="M163" s="67">
        <f t="shared" si="17"/>
        <v>0</v>
      </c>
      <c r="N163" s="67">
        <f t="shared" si="18"/>
        <v>0</v>
      </c>
    </row>
    <row r="164" spans="1:14" ht="12" customHeight="1">
      <c r="A164" s="71">
        <v>9</v>
      </c>
      <c r="B164" s="776"/>
      <c r="C164" s="776"/>
      <c r="D164" s="1" t="s">
        <v>89</v>
      </c>
      <c r="E164" s="67">
        <v>0</v>
      </c>
      <c r="F164" s="67">
        <v>0</v>
      </c>
      <c r="G164" s="67">
        <f t="shared" si="19"/>
        <v>0</v>
      </c>
      <c r="H164" s="68">
        <v>0</v>
      </c>
      <c r="I164" s="67">
        <v>0</v>
      </c>
      <c r="J164" s="67">
        <v>0</v>
      </c>
      <c r="K164" s="67">
        <f t="shared" si="20"/>
        <v>0</v>
      </c>
      <c r="L164" s="68">
        <v>0</v>
      </c>
      <c r="M164" s="67">
        <f t="shared" si="17"/>
        <v>0</v>
      </c>
      <c r="N164" s="67">
        <f t="shared" si="18"/>
        <v>0</v>
      </c>
    </row>
    <row r="165" spans="1:14" ht="12" customHeight="1">
      <c r="A165" s="71"/>
      <c r="B165" s="776"/>
      <c r="C165" s="776"/>
      <c r="D165" s="1" t="s">
        <v>486</v>
      </c>
      <c r="E165" s="67">
        <v>0</v>
      </c>
      <c r="F165" s="67">
        <v>0</v>
      </c>
      <c r="G165" s="67">
        <f t="shared" si="19"/>
        <v>0</v>
      </c>
      <c r="H165" s="68">
        <v>0</v>
      </c>
      <c r="I165" s="67">
        <v>0</v>
      </c>
      <c r="J165" s="67">
        <v>0</v>
      </c>
      <c r="K165" s="67">
        <f t="shared" si="20"/>
        <v>0</v>
      </c>
      <c r="L165" s="68">
        <v>0</v>
      </c>
      <c r="M165" s="67">
        <f t="shared" si="17"/>
        <v>0</v>
      </c>
      <c r="N165" s="67">
        <f t="shared" si="18"/>
        <v>0</v>
      </c>
    </row>
    <row r="166" spans="1:14" ht="12" customHeight="1">
      <c r="A166" s="71">
        <v>10</v>
      </c>
      <c r="B166" s="776"/>
      <c r="C166" s="776"/>
      <c r="D166" s="9" t="s">
        <v>4</v>
      </c>
      <c r="E166" s="114">
        <v>0</v>
      </c>
      <c r="F166" s="114">
        <v>0</v>
      </c>
      <c r="G166" s="114">
        <v>0</v>
      </c>
      <c r="H166" s="68">
        <v>0</v>
      </c>
      <c r="I166" s="114">
        <v>0</v>
      </c>
      <c r="J166" s="114">
        <v>0</v>
      </c>
      <c r="K166" s="114">
        <f>SUM(K160:K164)</f>
        <v>0</v>
      </c>
      <c r="L166" s="68">
        <v>0</v>
      </c>
      <c r="M166" s="114">
        <f t="shared" si="17"/>
        <v>0</v>
      </c>
      <c r="N166" s="114">
        <f t="shared" si="18"/>
        <v>0</v>
      </c>
    </row>
    <row r="167" spans="1:14" ht="12" customHeight="1">
      <c r="A167" s="71">
        <v>11</v>
      </c>
      <c r="B167" s="776"/>
      <c r="C167" s="657" t="s">
        <v>90</v>
      </c>
      <c r="D167" s="657"/>
      <c r="E167" s="114">
        <f>E159+E166</f>
        <v>1036</v>
      </c>
      <c r="F167" s="114">
        <f>G167/E167</f>
        <v>182.94208494208493</v>
      </c>
      <c r="G167" s="114">
        <f>G159+G166</f>
        <v>189528</v>
      </c>
      <c r="H167" s="115">
        <f>E167/E170*100</f>
        <v>70.42828008157716</v>
      </c>
      <c r="I167" s="114">
        <v>0</v>
      </c>
      <c r="J167" s="114">
        <v>0</v>
      </c>
      <c r="K167" s="114">
        <f>K159+K166</f>
        <v>0</v>
      </c>
      <c r="L167" s="115">
        <v>0</v>
      </c>
      <c r="M167" s="114">
        <f t="shared" si="17"/>
        <v>1036</v>
      </c>
      <c r="N167" s="114">
        <f t="shared" si="18"/>
        <v>189528</v>
      </c>
    </row>
    <row r="168" spans="1:14" ht="12" customHeight="1">
      <c r="A168" s="71">
        <v>12</v>
      </c>
      <c r="B168" s="776"/>
      <c r="C168" s="774" t="s">
        <v>91</v>
      </c>
      <c r="D168" s="774"/>
      <c r="E168" s="67">
        <v>85</v>
      </c>
      <c r="F168" s="67">
        <v>83</v>
      </c>
      <c r="G168" s="67">
        <f>E168*F168</f>
        <v>7055</v>
      </c>
      <c r="H168" s="68">
        <f>E168/E170*100</f>
        <v>5.778382053025153</v>
      </c>
      <c r="I168" s="67">
        <v>0</v>
      </c>
      <c r="J168" s="67">
        <v>0</v>
      </c>
      <c r="K168" s="67">
        <f>I168*J168</f>
        <v>0</v>
      </c>
      <c r="L168" s="68">
        <v>0</v>
      </c>
      <c r="M168" s="67">
        <f t="shared" si="17"/>
        <v>85</v>
      </c>
      <c r="N168" s="67">
        <f t="shared" si="18"/>
        <v>7055</v>
      </c>
    </row>
    <row r="169" spans="1:14" ht="12" customHeight="1">
      <c r="A169" s="71">
        <v>13</v>
      </c>
      <c r="B169" s="776"/>
      <c r="C169" s="774" t="s">
        <v>92</v>
      </c>
      <c r="D169" s="774"/>
      <c r="E169" s="67">
        <v>350</v>
      </c>
      <c r="F169" s="67">
        <v>77</v>
      </c>
      <c r="G169" s="67">
        <f>E169*F169</f>
        <v>26950</v>
      </c>
      <c r="H169" s="68">
        <f>E169/E170*100</f>
        <v>23.79333786539769</v>
      </c>
      <c r="I169" s="67">
        <v>20</v>
      </c>
      <c r="J169" s="67">
        <v>57.5</v>
      </c>
      <c r="K169" s="67">
        <f>I169*J169</f>
        <v>1150</v>
      </c>
      <c r="L169" s="68">
        <v>0</v>
      </c>
      <c r="M169" s="67">
        <f t="shared" si="17"/>
        <v>370</v>
      </c>
      <c r="N169" s="67">
        <f t="shared" si="18"/>
        <v>28100</v>
      </c>
    </row>
    <row r="170" spans="1:14" ht="12" customHeight="1">
      <c r="A170" s="71">
        <v>14</v>
      </c>
      <c r="B170" s="776"/>
      <c r="C170" s="775" t="s">
        <v>93</v>
      </c>
      <c r="D170" s="775"/>
      <c r="E170" s="357">
        <f>E167+E168+E169</f>
        <v>1471</v>
      </c>
      <c r="F170" s="357">
        <v>128</v>
      </c>
      <c r="G170" s="357">
        <f>G167+G168+G169</f>
        <v>223533</v>
      </c>
      <c r="H170" s="358">
        <v>100</v>
      </c>
      <c r="I170" s="357">
        <f>SUM(I167:I169)</f>
        <v>20</v>
      </c>
      <c r="J170" s="357">
        <v>0</v>
      </c>
      <c r="K170" s="357">
        <f>SUM(K167:K169)</f>
        <v>1150</v>
      </c>
      <c r="L170" s="358">
        <v>100</v>
      </c>
      <c r="M170" s="357">
        <f t="shared" si="17"/>
        <v>1491</v>
      </c>
      <c r="N170" s="357">
        <f t="shared" si="18"/>
        <v>224683</v>
      </c>
    </row>
    <row r="171" spans="1:14" ht="12" customHeight="1">
      <c r="A171" s="71">
        <v>15</v>
      </c>
      <c r="B171" s="781" t="s">
        <v>106</v>
      </c>
      <c r="C171" s="781" t="s">
        <v>47</v>
      </c>
      <c r="D171" s="1" t="s">
        <v>94</v>
      </c>
      <c r="E171" s="67">
        <v>15</v>
      </c>
      <c r="F171" s="67">
        <v>335</v>
      </c>
      <c r="G171" s="67">
        <f>E171*F171</f>
        <v>5025</v>
      </c>
      <c r="H171" s="68">
        <f>E171/E176*100</f>
        <v>0.28785261945883706</v>
      </c>
      <c r="I171" s="67">
        <v>0</v>
      </c>
      <c r="J171" s="67">
        <v>0</v>
      </c>
      <c r="K171" s="67">
        <f>I171*J171</f>
        <v>0</v>
      </c>
      <c r="L171" s="68">
        <v>0</v>
      </c>
      <c r="M171" s="67">
        <f t="shared" si="17"/>
        <v>15</v>
      </c>
      <c r="N171" s="67">
        <f t="shared" si="18"/>
        <v>5025</v>
      </c>
    </row>
    <row r="172" spans="1:14" ht="12" customHeight="1">
      <c r="A172" s="71">
        <v>16</v>
      </c>
      <c r="B172" s="782"/>
      <c r="C172" s="782"/>
      <c r="D172" s="1" t="s">
        <v>95</v>
      </c>
      <c r="E172" s="67">
        <v>100</v>
      </c>
      <c r="F172" s="67">
        <v>252</v>
      </c>
      <c r="G172" s="67">
        <f>E172*F172</f>
        <v>25200</v>
      </c>
      <c r="H172" s="68">
        <f>E172/E176*100</f>
        <v>1.9190174630589136</v>
      </c>
      <c r="I172" s="67">
        <v>0</v>
      </c>
      <c r="J172" s="67">
        <v>0</v>
      </c>
      <c r="K172" s="67">
        <f>I172*J172</f>
        <v>0</v>
      </c>
      <c r="L172" s="68">
        <v>0</v>
      </c>
      <c r="M172" s="67">
        <f t="shared" si="17"/>
        <v>100</v>
      </c>
      <c r="N172" s="67">
        <f t="shared" si="18"/>
        <v>25200</v>
      </c>
    </row>
    <row r="173" spans="1:14" ht="12" customHeight="1">
      <c r="A173" s="71">
        <v>17</v>
      </c>
      <c r="B173" s="782"/>
      <c r="C173" s="782"/>
      <c r="D173" s="1" t="s">
        <v>96</v>
      </c>
      <c r="E173" s="67">
        <v>1595</v>
      </c>
      <c r="F173" s="67">
        <v>175</v>
      </c>
      <c r="G173" s="67">
        <f>E173*F173</f>
        <v>279125</v>
      </c>
      <c r="H173" s="68">
        <f>E173/E176*100</f>
        <v>30.608328535789674</v>
      </c>
      <c r="I173" s="67">
        <v>0</v>
      </c>
      <c r="J173" s="67">
        <v>0</v>
      </c>
      <c r="K173" s="67">
        <f>I173*J173</f>
        <v>0</v>
      </c>
      <c r="L173" s="68">
        <v>0</v>
      </c>
      <c r="M173" s="67">
        <f t="shared" si="17"/>
        <v>1595</v>
      </c>
      <c r="N173" s="67">
        <f t="shared" si="18"/>
        <v>279125</v>
      </c>
    </row>
    <row r="174" spans="1:14" ht="12" customHeight="1">
      <c r="A174" s="71">
        <v>18</v>
      </c>
      <c r="B174" s="782"/>
      <c r="C174" s="782"/>
      <c r="D174" s="1" t="s">
        <v>97</v>
      </c>
      <c r="E174" s="67">
        <v>2014</v>
      </c>
      <c r="F174" s="67">
        <v>149</v>
      </c>
      <c r="G174" s="67">
        <f>E174*F174</f>
        <v>300086</v>
      </c>
      <c r="H174" s="68">
        <f>E174/E176*100</f>
        <v>38.649011706006526</v>
      </c>
      <c r="I174" s="67">
        <v>0</v>
      </c>
      <c r="J174" s="67">
        <v>0</v>
      </c>
      <c r="K174" s="67">
        <f>I174*J174</f>
        <v>0</v>
      </c>
      <c r="L174" s="68">
        <v>0</v>
      </c>
      <c r="M174" s="67">
        <f t="shared" si="17"/>
        <v>2014</v>
      </c>
      <c r="N174" s="67">
        <f t="shared" si="18"/>
        <v>300086</v>
      </c>
    </row>
    <row r="175" spans="1:14" ht="12" customHeight="1">
      <c r="A175" s="71">
        <v>19</v>
      </c>
      <c r="B175" s="782"/>
      <c r="C175" s="782"/>
      <c r="D175" s="1" t="s">
        <v>98</v>
      </c>
      <c r="E175" s="67">
        <v>1487</v>
      </c>
      <c r="F175" s="67">
        <v>129</v>
      </c>
      <c r="G175" s="67">
        <f>E175*F175</f>
        <v>191823</v>
      </c>
      <c r="H175" s="68">
        <f>E175/E176*100</f>
        <v>28.535789675686047</v>
      </c>
      <c r="I175" s="67">
        <v>0</v>
      </c>
      <c r="J175" s="67">
        <v>0</v>
      </c>
      <c r="K175" s="67">
        <f>I175*J175</f>
        <v>0</v>
      </c>
      <c r="L175" s="68">
        <v>0</v>
      </c>
      <c r="M175" s="67">
        <f t="shared" si="17"/>
        <v>1487</v>
      </c>
      <c r="N175" s="67">
        <f t="shared" si="18"/>
        <v>191823</v>
      </c>
    </row>
    <row r="176" spans="1:14" ht="12" customHeight="1">
      <c r="A176" s="71">
        <v>20</v>
      </c>
      <c r="B176" s="782"/>
      <c r="C176" s="783"/>
      <c r="D176" s="9" t="s">
        <v>4</v>
      </c>
      <c r="E176" s="114">
        <f>SUM(E171:E175)</f>
        <v>5211</v>
      </c>
      <c r="F176" s="114">
        <f>G176/E176</f>
        <v>153.76300134331223</v>
      </c>
      <c r="G176" s="114">
        <f>SUM(G171:G175)</f>
        <v>801259</v>
      </c>
      <c r="H176" s="68">
        <f>E176/E176*100</f>
        <v>100</v>
      </c>
      <c r="I176" s="114">
        <f>SUM(I171:I175)</f>
        <v>0</v>
      </c>
      <c r="J176" s="114">
        <v>0</v>
      </c>
      <c r="K176" s="114">
        <f>SUM(K171:K175)</f>
        <v>0</v>
      </c>
      <c r="L176" s="68">
        <v>0</v>
      </c>
      <c r="M176" s="114">
        <f t="shared" si="17"/>
        <v>5211</v>
      </c>
      <c r="N176" s="114">
        <f t="shared" si="18"/>
        <v>801259</v>
      </c>
    </row>
    <row r="177" spans="1:14" ht="12" customHeight="1">
      <c r="A177" s="71">
        <v>21</v>
      </c>
      <c r="B177" s="782"/>
      <c r="C177" s="781" t="s">
        <v>48</v>
      </c>
      <c r="D177" s="1" t="s">
        <v>94</v>
      </c>
      <c r="E177" s="67">
        <v>0</v>
      </c>
      <c r="F177" s="67">
        <v>0</v>
      </c>
      <c r="G177" s="67">
        <f>E177*F177</f>
        <v>0</v>
      </c>
      <c r="H177" s="68">
        <f>E177/E181*100</f>
        <v>0</v>
      </c>
      <c r="I177" s="67">
        <v>0</v>
      </c>
      <c r="J177" s="67">
        <v>0</v>
      </c>
      <c r="K177" s="67">
        <f>I177*J177</f>
        <v>0</v>
      </c>
      <c r="L177" s="68">
        <v>0</v>
      </c>
      <c r="M177" s="67">
        <f t="shared" si="17"/>
        <v>0</v>
      </c>
      <c r="N177" s="67">
        <f t="shared" si="18"/>
        <v>0</v>
      </c>
    </row>
    <row r="178" spans="1:14" ht="12" customHeight="1">
      <c r="A178" s="71">
        <v>22</v>
      </c>
      <c r="B178" s="782"/>
      <c r="C178" s="782"/>
      <c r="D178" s="1" t="s">
        <v>96</v>
      </c>
      <c r="E178" s="67">
        <v>90</v>
      </c>
      <c r="F178" s="67">
        <v>537</v>
      </c>
      <c r="G178" s="67">
        <f>E178*F178</f>
        <v>48330</v>
      </c>
      <c r="H178" s="68">
        <f>E178/E181*100</f>
        <v>41.284403669724774</v>
      </c>
      <c r="I178" s="67">
        <v>0</v>
      </c>
      <c r="J178" s="67">
        <v>0</v>
      </c>
      <c r="K178" s="67">
        <f>I178*J178</f>
        <v>0</v>
      </c>
      <c r="L178" s="68">
        <v>0</v>
      </c>
      <c r="M178" s="67">
        <f t="shared" si="17"/>
        <v>90</v>
      </c>
      <c r="N178" s="67">
        <f t="shared" si="18"/>
        <v>48330</v>
      </c>
    </row>
    <row r="179" spans="1:14" ht="12" customHeight="1">
      <c r="A179" s="71">
        <v>23</v>
      </c>
      <c r="B179" s="782"/>
      <c r="C179" s="782"/>
      <c r="D179" s="1" t="s">
        <v>97</v>
      </c>
      <c r="E179" s="67">
        <v>73</v>
      </c>
      <c r="F179" s="67">
        <v>428</v>
      </c>
      <c r="G179" s="67">
        <f>E179*F179</f>
        <v>31244</v>
      </c>
      <c r="H179" s="68">
        <f>E179/E181*100</f>
        <v>33.48623853211009</v>
      </c>
      <c r="I179" s="67">
        <v>0</v>
      </c>
      <c r="J179" s="67">
        <v>0</v>
      </c>
      <c r="K179" s="67">
        <f>I179*J179</f>
        <v>0</v>
      </c>
      <c r="L179" s="68">
        <v>0</v>
      </c>
      <c r="M179" s="67">
        <f t="shared" si="17"/>
        <v>73</v>
      </c>
      <c r="N179" s="67">
        <f t="shared" si="18"/>
        <v>31244</v>
      </c>
    </row>
    <row r="180" spans="1:14" ht="12" customHeight="1">
      <c r="A180" s="71">
        <v>24</v>
      </c>
      <c r="B180" s="782"/>
      <c r="C180" s="782"/>
      <c r="D180" s="1" t="s">
        <v>98</v>
      </c>
      <c r="E180" s="67">
        <v>55</v>
      </c>
      <c r="F180" s="67">
        <v>343</v>
      </c>
      <c r="G180" s="67">
        <f>E180*F180</f>
        <v>18865</v>
      </c>
      <c r="H180" s="68">
        <f>E180/E181*100</f>
        <v>25.229357798165136</v>
      </c>
      <c r="I180" s="67">
        <v>0</v>
      </c>
      <c r="J180" s="67">
        <v>0</v>
      </c>
      <c r="K180" s="67">
        <f>I180*J180</f>
        <v>0</v>
      </c>
      <c r="L180" s="68">
        <v>0</v>
      </c>
      <c r="M180" s="67">
        <f t="shared" si="17"/>
        <v>55</v>
      </c>
      <c r="N180" s="67">
        <f t="shared" si="18"/>
        <v>18865</v>
      </c>
    </row>
    <row r="181" spans="1:14" ht="12" customHeight="1">
      <c r="A181" s="71">
        <v>25</v>
      </c>
      <c r="B181" s="782"/>
      <c r="C181" s="783"/>
      <c r="D181" s="9" t="s">
        <v>4</v>
      </c>
      <c r="E181" s="114">
        <f>SUM(E177:E180)</f>
        <v>218</v>
      </c>
      <c r="F181" s="114">
        <f>G181/E181</f>
        <v>451.5550458715596</v>
      </c>
      <c r="G181" s="114">
        <f>SUM(G177:G180)</f>
        <v>98439</v>
      </c>
      <c r="H181" s="68">
        <f>E181/E181*100</f>
        <v>100</v>
      </c>
      <c r="I181" s="114">
        <v>0</v>
      </c>
      <c r="J181" s="114">
        <v>0</v>
      </c>
      <c r="K181" s="114">
        <f>SUM(K177:K180)</f>
        <v>0</v>
      </c>
      <c r="L181" s="68">
        <v>0</v>
      </c>
      <c r="M181" s="114">
        <f t="shared" si="17"/>
        <v>218</v>
      </c>
      <c r="N181" s="114">
        <f t="shared" si="18"/>
        <v>98439</v>
      </c>
    </row>
    <row r="182" spans="1:14" ht="12" customHeight="1">
      <c r="A182" s="71">
        <v>26</v>
      </c>
      <c r="B182" s="782"/>
      <c r="C182" s="781" t="s">
        <v>99</v>
      </c>
      <c r="D182" s="1" t="s">
        <v>94</v>
      </c>
      <c r="E182" s="67">
        <v>0</v>
      </c>
      <c r="F182" s="67"/>
      <c r="G182" s="67">
        <f>E182*F182</f>
        <v>0</v>
      </c>
      <c r="H182" s="68">
        <f>E182/E186*100</f>
        <v>0</v>
      </c>
      <c r="I182" s="67">
        <v>0</v>
      </c>
      <c r="J182" s="67">
        <v>0</v>
      </c>
      <c r="K182" s="67">
        <f>I182*J182</f>
        <v>0</v>
      </c>
      <c r="L182" s="68">
        <v>0</v>
      </c>
      <c r="M182" s="67">
        <f t="shared" si="17"/>
        <v>0</v>
      </c>
      <c r="N182" s="67">
        <f t="shared" si="18"/>
        <v>0</v>
      </c>
    </row>
    <row r="183" spans="1:14" ht="12" customHeight="1">
      <c r="A183" s="71">
        <v>27</v>
      </c>
      <c r="B183" s="782"/>
      <c r="C183" s="782"/>
      <c r="D183" s="1" t="s">
        <v>95</v>
      </c>
      <c r="E183" s="67">
        <v>0</v>
      </c>
      <c r="F183" s="67"/>
      <c r="G183" s="67">
        <f>E183*F183</f>
        <v>0</v>
      </c>
      <c r="H183" s="68">
        <f>E183/E186*100</f>
        <v>0</v>
      </c>
      <c r="I183" s="67">
        <v>0</v>
      </c>
      <c r="J183" s="67">
        <v>0</v>
      </c>
      <c r="K183" s="67">
        <f>I183*J183</f>
        <v>0</v>
      </c>
      <c r="L183" s="68">
        <v>0</v>
      </c>
      <c r="M183" s="67">
        <f t="shared" si="17"/>
        <v>0</v>
      </c>
      <c r="N183" s="67">
        <f t="shared" si="18"/>
        <v>0</v>
      </c>
    </row>
    <row r="184" spans="1:14" ht="12" customHeight="1">
      <c r="A184" s="71">
        <v>28</v>
      </c>
      <c r="B184" s="782"/>
      <c r="C184" s="782"/>
      <c r="D184" s="1" t="s">
        <v>96</v>
      </c>
      <c r="E184" s="67">
        <v>10</v>
      </c>
      <c r="F184" s="67">
        <v>206</v>
      </c>
      <c r="G184" s="67">
        <f>E184*F184</f>
        <v>2060</v>
      </c>
      <c r="H184" s="68">
        <f>E184/E186*100</f>
        <v>40</v>
      </c>
      <c r="I184" s="67">
        <v>0</v>
      </c>
      <c r="J184" s="67">
        <v>0</v>
      </c>
      <c r="K184" s="67">
        <f>I184*J184</f>
        <v>0</v>
      </c>
      <c r="L184" s="68">
        <v>0</v>
      </c>
      <c r="M184" s="67">
        <f t="shared" si="17"/>
        <v>10</v>
      </c>
      <c r="N184" s="67">
        <f t="shared" si="18"/>
        <v>2060</v>
      </c>
    </row>
    <row r="185" spans="1:14" ht="12" customHeight="1">
      <c r="A185" s="71">
        <v>29</v>
      </c>
      <c r="B185" s="782"/>
      <c r="C185" s="782"/>
      <c r="D185" s="1" t="s">
        <v>97</v>
      </c>
      <c r="E185" s="67">
        <v>15</v>
      </c>
      <c r="F185" s="67">
        <v>171</v>
      </c>
      <c r="G185" s="67">
        <f>E185*F185</f>
        <v>2565</v>
      </c>
      <c r="H185" s="68">
        <f>E185/E186*100</f>
        <v>60</v>
      </c>
      <c r="I185" s="67">
        <v>0</v>
      </c>
      <c r="J185" s="67">
        <v>0</v>
      </c>
      <c r="K185" s="67">
        <f>I185*J185</f>
        <v>0</v>
      </c>
      <c r="L185" s="68">
        <v>0</v>
      </c>
      <c r="M185" s="67">
        <f t="shared" si="17"/>
        <v>15</v>
      </c>
      <c r="N185" s="67">
        <f t="shared" si="18"/>
        <v>2565</v>
      </c>
    </row>
    <row r="186" spans="1:14" ht="12" customHeight="1">
      <c r="A186" s="71">
        <v>30</v>
      </c>
      <c r="B186" s="782"/>
      <c r="C186" s="783"/>
      <c r="D186" s="9" t="s">
        <v>4</v>
      </c>
      <c r="E186" s="114">
        <f>SUM(E182:E185)</f>
        <v>25</v>
      </c>
      <c r="F186" s="114">
        <f>G186/E186</f>
        <v>185</v>
      </c>
      <c r="G186" s="114">
        <f>SUM(G182:G185)</f>
        <v>4625</v>
      </c>
      <c r="H186" s="68">
        <f>E186/E186*100</f>
        <v>100</v>
      </c>
      <c r="I186" s="114">
        <v>0</v>
      </c>
      <c r="J186" s="114">
        <v>0</v>
      </c>
      <c r="K186" s="114">
        <f>SUM(K182:K185)</f>
        <v>0</v>
      </c>
      <c r="L186" s="68">
        <v>0</v>
      </c>
      <c r="M186" s="114">
        <f t="shared" si="17"/>
        <v>25</v>
      </c>
      <c r="N186" s="114">
        <f t="shared" si="18"/>
        <v>4625</v>
      </c>
    </row>
    <row r="187" spans="1:14" ht="12" customHeight="1">
      <c r="A187" s="71">
        <v>31</v>
      </c>
      <c r="B187" s="782"/>
      <c r="C187" s="774" t="s">
        <v>100</v>
      </c>
      <c r="D187" s="774"/>
      <c r="E187" s="67">
        <v>0</v>
      </c>
      <c r="F187" s="67">
        <v>0</v>
      </c>
      <c r="G187" s="67">
        <f>E187*F187</f>
        <v>0</v>
      </c>
      <c r="H187" s="68">
        <f>E187/E188*100</f>
        <v>0</v>
      </c>
      <c r="I187" s="67">
        <v>0</v>
      </c>
      <c r="J187" s="67">
        <v>0</v>
      </c>
      <c r="K187" s="67">
        <f>I187*J187</f>
        <v>0</v>
      </c>
      <c r="L187" s="68">
        <v>0</v>
      </c>
      <c r="M187" s="67">
        <f t="shared" si="17"/>
        <v>0</v>
      </c>
      <c r="N187" s="67">
        <f t="shared" si="18"/>
        <v>0</v>
      </c>
    </row>
    <row r="188" spans="1:14" ht="12" customHeight="1">
      <c r="A188" s="71">
        <v>32</v>
      </c>
      <c r="B188" s="782"/>
      <c r="C188" s="657" t="s">
        <v>101</v>
      </c>
      <c r="D188" s="657"/>
      <c r="E188" s="114">
        <f>E176+E181+E186+E187</f>
        <v>5454</v>
      </c>
      <c r="F188" s="114">
        <f>G188/E188</f>
        <v>165.8091309130913</v>
      </c>
      <c r="G188" s="114">
        <f>G176+G181+G186+G187</f>
        <v>904323</v>
      </c>
      <c r="H188" s="115">
        <f>E188/E192*100</f>
        <v>50.087244007714204</v>
      </c>
      <c r="I188" s="114">
        <v>0</v>
      </c>
      <c r="J188" s="114">
        <v>0</v>
      </c>
      <c r="K188" s="114">
        <f>K176+K181+K186+K187</f>
        <v>0</v>
      </c>
      <c r="L188" s="115">
        <v>0</v>
      </c>
      <c r="M188" s="114">
        <f t="shared" si="17"/>
        <v>5454</v>
      </c>
      <c r="N188" s="114">
        <f t="shared" si="18"/>
        <v>904323</v>
      </c>
    </row>
    <row r="189" spans="1:14" ht="12" customHeight="1">
      <c r="A189" s="71">
        <v>33</v>
      </c>
      <c r="B189" s="782"/>
      <c r="C189" s="774" t="s">
        <v>102</v>
      </c>
      <c r="D189" s="774"/>
      <c r="E189" s="67">
        <v>0</v>
      </c>
      <c r="F189" s="67">
        <v>0</v>
      </c>
      <c r="G189" s="67">
        <f>E189*F189</f>
        <v>0</v>
      </c>
      <c r="H189" s="68">
        <f>E189/E192*100</f>
        <v>0</v>
      </c>
      <c r="I189" s="67">
        <v>0</v>
      </c>
      <c r="J189" s="67">
        <v>0</v>
      </c>
      <c r="K189" s="67">
        <f>I189*J189</f>
        <v>0</v>
      </c>
      <c r="L189" s="68">
        <v>0</v>
      </c>
      <c r="M189" s="67">
        <f t="shared" si="17"/>
        <v>0</v>
      </c>
      <c r="N189" s="67">
        <f t="shared" si="18"/>
        <v>0</v>
      </c>
    </row>
    <row r="190" spans="1:14" ht="12" customHeight="1">
      <c r="A190" s="71">
        <v>34</v>
      </c>
      <c r="B190" s="782"/>
      <c r="C190" s="774" t="s">
        <v>92</v>
      </c>
      <c r="D190" s="774"/>
      <c r="E190" s="67">
        <v>0</v>
      </c>
      <c r="F190" s="67">
        <v>0</v>
      </c>
      <c r="G190" s="67">
        <f>E190*F190</f>
        <v>0</v>
      </c>
      <c r="H190" s="68">
        <f>E190/E192*100</f>
        <v>0</v>
      </c>
      <c r="I190" s="67">
        <v>0</v>
      </c>
      <c r="J190" s="67">
        <v>0</v>
      </c>
      <c r="K190" s="67">
        <f>I190*J190</f>
        <v>0</v>
      </c>
      <c r="L190" s="68">
        <v>0</v>
      </c>
      <c r="M190" s="67">
        <f t="shared" si="17"/>
        <v>0</v>
      </c>
      <c r="N190" s="67">
        <f t="shared" si="18"/>
        <v>0</v>
      </c>
    </row>
    <row r="191" spans="1:14" ht="12" customHeight="1">
      <c r="A191" s="71">
        <v>35</v>
      </c>
      <c r="B191" s="782"/>
      <c r="C191" s="774" t="s">
        <v>103</v>
      </c>
      <c r="D191" s="774"/>
      <c r="E191" s="67">
        <v>5435</v>
      </c>
      <c r="F191" s="67">
        <v>66.4128</v>
      </c>
      <c r="G191" s="67">
        <f>E191*F191</f>
        <v>360953.568</v>
      </c>
      <c r="H191" s="68">
        <f>E191/E192*100</f>
        <v>49.912755992285796</v>
      </c>
      <c r="I191" s="67">
        <v>0</v>
      </c>
      <c r="J191" s="67">
        <v>0</v>
      </c>
      <c r="K191" s="67">
        <v>0</v>
      </c>
      <c r="L191" s="68">
        <v>0</v>
      </c>
      <c r="M191" s="67">
        <f t="shared" si="17"/>
        <v>5435</v>
      </c>
      <c r="N191" s="67">
        <f t="shared" si="18"/>
        <v>360953.568</v>
      </c>
    </row>
    <row r="192" spans="1:14" ht="12" customHeight="1">
      <c r="A192" s="71">
        <v>36</v>
      </c>
      <c r="B192" s="782"/>
      <c r="C192" s="775" t="s">
        <v>104</v>
      </c>
      <c r="D192" s="775"/>
      <c r="E192" s="357">
        <f>SUM(E188:E191)</f>
        <v>10889</v>
      </c>
      <c r="F192" s="357">
        <f>G192/E192</f>
        <v>116.1976827991551</v>
      </c>
      <c r="G192" s="357">
        <f>SUM(G188:G191)</f>
        <v>1265276.568</v>
      </c>
      <c r="H192" s="358">
        <v>100</v>
      </c>
      <c r="I192" s="357">
        <f>SUM(I188:I191)</f>
        <v>0</v>
      </c>
      <c r="J192" s="357">
        <v>0</v>
      </c>
      <c r="K192" s="357">
        <f>SUM(K188:K191)</f>
        <v>0</v>
      </c>
      <c r="L192" s="358">
        <v>100</v>
      </c>
      <c r="M192" s="357">
        <f t="shared" si="17"/>
        <v>10889</v>
      </c>
      <c r="N192" s="357">
        <f t="shared" si="18"/>
        <v>1265276.568</v>
      </c>
    </row>
    <row r="193" spans="1:14" ht="12" customHeight="1">
      <c r="A193" s="71">
        <v>37</v>
      </c>
      <c r="B193" s="782"/>
      <c r="C193" s="774" t="s">
        <v>105</v>
      </c>
      <c r="D193" s="774"/>
      <c r="E193" s="67">
        <v>0</v>
      </c>
      <c r="F193" s="67">
        <v>0</v>
      </c>
      <c r="G193" s="67">
        <f>E193*F193</f>
        <v>0</v>
      </c>
      <c r="H193" s="68">
        <f>E193/E194*100</f>
        <v>0</v>
      </c>
      <c r="I193" s="67">
        <v>4320</v>
      </c>
      <c r="J193" s="67">
        <v>45.5545</v>
      </c>
      <c r="K193" s="67">
        <f>I193*J193</f>
        <v>196795.44</v>
      </c>
      <c r="L193" s="68">
        <f>I193/I194*100</f>
        <v>99.53917050691244</v>
      </c>
      <c r="M193" s="67">
        <f t="shared" si="17"/>
        <v>4320</v>
      </c>
      <c r="N193" s="67">
        <f t="shared" si="18"/>
        <v>196795.44</v>
      </c>
    </row>
    <row r="194" spans="1:14" ht="12" customHeight="1">
      <c r="A194" s="363">
        <v>38</v>
      </c>
      <c r="B194" s="360"/>
      <c r="C194" s="785" t="s">
        <v>15</v>
      </c>
      <c r="D194" s="785"/>
      <c r="E194" s="361">
        <f>E170+E192+E193</f>
        <v>12360</v>
      </c>
      <c r="F194" s="361">
        <f>G194/E194</f>
        <v>120.45384854368932</v>
      </c>
      <c r="G194" s="361">
        <f>G170+G192+G193</f>
        <v>1488809.568</v>
      </c>
      <c r="H194" s="362">
        <v>100</v>
      </c>
      <c r="I194" s="361">
        <f>I170+I192+I193</f>
        <v>4340</v>
      </c>
      <c r="J194" s="361">
        <f>K194/I194</f>
        <v>45.60954838709677</v>
      </c>
      <c r="K194" s="361">
        <f>K170+K192+K193</f>
        <v>197945.44</v>
      </c>
      <c r="L194" s="362">
        <v>0</v>
      </c>
      <c r="M194" s="361">
        <f t="shared" si="17"/>
        <v>16700</v>
      </c>
      <c r="N194" s="361">
        <f t="shared" si="18"/>
        <v>1686755.008</v>
      </c>
    </row>
    <row r="195" spans="1:14" ht="12" customHeight="1">
      <c r="A195" s="320"/>
      <c r="B195" s="321"/>
      <c r="C195" s="104"/>
      <c r="D195" s="104"/>
      <c r="E195" s="322"/>
      <c r="F195" s="322"/>
      <c r="G195" s="322"/>
      <c r="H195" s="323"/>
      <c r="I195" s="322"/>
      <c r="J195" s="322"/>
      <c r="K195" s="322"/>
      <c r="L195" s="323"/>
      <c r="M195" s="322"/>
      <c r="N195" s="322"/>
    </row>
    <row r="196" spans="1:14" ht="12" customHeight="1">
      <c r="A196" s="320"/>
      <c r="B196" s="321"/>
      <c r="C196" s="104"/>
      <c r="D196" s="104"/>
      <c r="E196" s="322"/>
      <c r="F196" s="322"/>
      <c r="G196" s="322"/>
      <c r="H196" s="323"/>
      <c r="I196" s="322"/>
      <c r="J196" s="322"/>
      <c r="K196" s="322"/>
      <c r="L196" s="323"/>
      <c r="M196" s="322"/>
      <c r="N196" s="322"/>
    </row>
    <row r="197" spans="1:9" ht="12" customHeight="1">
      <c r="A197" s="559" t="s">
        <v>22</v>
      </c>
      <c r="B197" s="559"/>
      <c r="C197" s="559"/>
      <c r="D197" s="559"/>
      <c r="G197" s="560" t="s">
        <v>21</v>
      </c>
      <c r="H197" s="560"/>
      <c r="I197" s="560"/>
    </row>
    <row r="198" spans="1:14" ht="12" customHeight="1">
      <c r="A198" s="560" t="s">
        <v>530</v>
      </c>
      <c r="B198" s="560"/>
      <c r="C198" s="560"/>
      <c r="D198" s="560"/>
      <c r="E198" s="560"/>
      <c r="F198" s="560"/>
      <c r="G198" s="560"/>
      <c r="H198" s="560"/>
      <c r="I198" s="560"/>
      <c r="J198" s="560"/>
      <c r="K198" s="560"/>
      <c r="L198" s="560"/>
      <c r="M198" s="560"/>
      <c r="N198" s="560"/>
    </row>
    <row r="199" spans="2:14" ht="12" customHeight="1">
      <c r="B199" s="796" t="s">
        <v>113</v>
      </c>
      <c r="C199" s="796"/>
      <c r="D199" s="796"/>
      <c r="N199" s="27" t="s">
        <v>112</v>
      </c>
    </row>
    <row r="200" spans="1:14" ht="12" customHeight="1">
      <c r="A200" s="621" t="s">
        <v>80</v>
      </c>
      <c r="B200" s="777" t="s">
        <v>81</v>
      </c>
      <c r="C200" s="777"/>
      <c r="D200" s="601"/>
      <c r="E200" s="583" t="s">
        <v>86</v>
      </c>
      <c r="F200" s="584"/>
      <c r="G200" s="584"/>
      <c r="H200" s="585"/>
      <c r="I200" s="583" t="s">
        <v>53</v>
      </c>
      <c r="J200" s="584"/>
      <c r="K200" s="584"/>
      <c r="L200" s="585"/>
      <c r="M200" s="583" t="s">
        <v>108</v>
      </c>
      <c r="N200" s="585"/>
    </row>
    <row r="201" spans="1:14" ht="12.75">
      <c r="A201" s="622"/>
      <c r="B201" s="778"/>
      <c r="C201" s="778"/>
      <c r="D201" s="710"/>
      <c r="E201" s="330" t="s">
        <v>82</v>
      </c>
      <c r="F201" s="330" t="s">
        <v>83</v>
      </c>
      <c r="G201" s="330" t="s">
        <v>84</v>
      </c>
      <c r="H201" s="330" t="s">
        <v>109</v>
      </c>
      <c r="I201" s="330" t="s">
        <v>82</v>
      </c>
      <c r="J201" s="330" t="s">
        <v>83</v>
      </c>
      <c r="K201" s="330" t="s">
        <v>84</v>
      </c>
      <c r="L201" s="330" t="s">
        <v>109</v>
      </c>
      <c r="M201" s="330" t="s">
        <v>85</v>
      </c>
      <c r="N201" s="330" t="s">
        <v>84</v>
      </c>
    </row>
    <row r="202" spans="1:14" ht="12" customHeight="1">
      <c r="A202" s="71">
        <v>1</v>
      </c>
      <c r="B202" s="776" t="s">
        <v>107</v>
      </c>
      <c r="C202" s="776" t="s">
        <v>87</v>
      </c>
      <c r="D202" s="419" t="s">
        <v>484</v>
      </c>
      <c r="E202" s="414">
        <f>E7+E58+E106+E154</f>
        <v>386</v>
      </c>
      <c r="F202" s="414">
        <f>G202/E202</f>
        <v>249</v>
      </c>
      <c r="G202" s="414">
        <f aca="true" t="shared" si="21" ref="G202:G208">G7+G58+G106+G154</f>
        <v>96114</v>
      </c>
      <c r="H202" s="415">
        <f>E202/E207*100</f>
        <v>2.2566501023092664</v>
      </c>
      <c r="I202" s="414">
        <f>I7+I58+I106+I154</f>
        <v>0</v>
      </c>
      <c r="J202" s="414">
        <v>0</v>
      </c>
      <c r="K202" s="414">
        <f>K7+K58+K106+K154</f>
        <v>0</v>
      </c>
      <c r="L202" s="415">
        <f>I202/I207*100</f>
        <v>0</v>
      </c>
      <c r="M202" s="414">
        <f aca="true" t="shared" si="22" ref="M202:M243">E202+I202</f>
        <v>386</v>
      </c>
      <c r="N202" s="414">
        <f aca="true" t="shared" si="23" ref="N202:N243">G202+K202</f>
        <v>96114</v>
      </c>
    </row>
    <row r="203" spans="1:14" ht="12" customHeight="1">
      <c r="A203" s="71">
        <v>2</v>
      </c>
      <c r="B203" s="776"/>
      <c r="C203" s="776"/>
      <c r="D203" s="419" t="s">
        <v>485</v>
      </c>
      <c r="E203" s="414">
        <f>E8+E59+E107+E155</f>
        <v>4303</v>
      </c>
      <c r="F203" s="414">
        <f>G203/E203</f>
        <v>212</v>
      </c>
      <c r="G203" s="414">
        <f t="shared" si="21"/>
        <v>912236</v>
      </c>
      <c r="H203" s="415">
        <f>E203/E207*100</f>
        <v>25.156387021338787</v>
      </c>
      <c r="I203" s="414">
        <f>I8+I59+I107+I155</f>
        <v>29</v>
      </c>
      <c r="J203" s="414">
        <f aca="true" t="shared" si="24" ref="J203:J211">K203/I203</f>
        <v>182</v>
      </c>
      <c r="K203" s="414">
        <f>K8+K59+K107+K155</f>
        <v>5278</v>
      </c>
      <c r="L203" s="415">
        <f>I203/I207*100</f>
        <v>4.730831973898858</v>
      </c>
      <c r="M203" s="414">
        <f t="shared" si="22"/>
        <v>4332</v>
      </c>
      <c r="N203" s="414">
        <f t="shared" si="23"/>
        <v>917514</v>
      </c>
    </row>
    <row r="204" spans="1:14" ht="12" customHeight="1">
      <c r="A204" s="71">
        <v>3</v>
      </c>
      <c r="B204" s="776"/>
      <c r="C204" s="776"/>
      <c r="D204" s="419" t="s">
        <v>228</v>
      </c>
      <c r="E204" s="414">
        <f>E9+E60+E108+E156</f>
        <v>5808</v>
      </c>
      <c r="F204" s="414">
        <f>G204/E204</f>
        <v>178</v>
      </c>
      <c r="G204" s="414">
        <f t="shared" si="21"/>
        <v>1033824</v>
      </c>
      <c r="H204" s="415">
        <f>E204/E207*100</f>
        <v>33.954983922829584</v>
      </c>
      <c r="I204" s="414">
        <f>I9+I60+I108+I156</f>
        <v>21</v>
      </c>
      <c r="J204" s="414">
        <f t="shared" si="24"/>
        <v>148</v>
      </c>
      <c r="K204" s="414">
        <f>K9+K60+K108+K156</f>
        <v>3108</v>
      </c>
      <c r="L204" s="415">
        <f>I204/I207*100</f>
        <v>3.4257748776508974</v>
      </c>
      <c r="M204" s="414">
        <f t="shared" si="22"/>
        <v>5829</v>
      </c>
      <c r="N204" s="414">
        <f t="shared" si="23"/>
        <v>1036932</v>
      </c>
    </row>
    <row r="205" spans="1:14" ht="12" customHeight="1">
      <c r="A205" s="71">
        <v>4</v>
      </c>
      <c r="B205" s="776"/>
      <c r="C205" s="776"/>
      <c r="D205" s="419" t="s">
        <v>89</v>
      </c>
      <c r="E205" s="414">
        <f>E10+E61+E109+E157</f>
        <v>6608</v>
      </c>
      <c r="F205" s="414">
        <f>G205/E205</f>
        <v>153</v>
      </c>
      <c r="G205" s="414">
        <f t="shared" si="21"/>
        <v>1011024</v>
      </c>
      <c r="H205" s="415">
        <f>E205/E207*100</f>
        <v>38.63197895352236</v>
      </c>
      <c r="I205" s="414">
        <f>I10+I61+I109+I157</f>
        <v>17</v>
      </c>
      <c r="J205" s="414">
        <f t="shared" si="24"/>
        <v>123</v>
      </c>
      <c r="K205" s="414">
        <f>K10+K61+K109+K157</f>
        <v>2091</v>
      </c>
      <c r="L205" s="415">
        <f>I205/I207*100</f>
        <v>2.7732463295269167</v>
      </c>
      <c r="M205" s="414">
        <f t="shared" si="22"/>
        <v>6625</v>
      </c>
      <c r="N205" s="414">
        <f t="shared" si="23"/>
        <v>1013115</v>
      </c>
    </row>
    <row r="206" spans="1:14" ht="12" customHeight="1">
      <c r="A206" s="71"/>
      <c r="B206" s="776"/>
      <c r="C206" s="776"/>
      <c r="D206" s="419" t="s">
        <v>486</v>
      </c>
      <c r="E206" s="414">
        <f>E11+E62+E110+E158</f>
        <v>0</v>
      </c>
      <c r="F206" s="414">
        <v>0</v>
      </c>
      <c r="G206" s="414">
        <f t="shared" si="21"/>
        <v>0</v>
      </c>
      <c r="H206" s="415">
        <f>E206/E207*100</f>
        <v>0</v>
      </c>
      <c r="I206" s="414">
        <f>I11+I62+I110+I159</f>
        <v>546</v>
      </c>
      <c r="J206" s="414">
        <f t="shared" si="24"/>
        <v>130</v>
      </c>
      <c r="K206" s="414">
        <f>K11+K62+K110+K159</f>
        <v>70980</v>
      </c>
      <c r="L206" s="415">
        <f>I206/I207*100</f>
        <v>89.07014681892332</v>
      </c>
      <c r="M206" s="414">
        <f t="shared" si="22"/>
        <v>546</v>
      </c>
      <c r="N206" s="414">
        <f t="shared" si="23"/>
        <v>70980</v>
      </c>
    </row>
    <row r="207" spans="1:14" ht="13.5">
      <c r="A207" s="71">
        <v>5</v>
      </c>
      <c r="B207" s="776"/>
      <c r="C207" s="776"/>
      <c r="D207" s="9" t="s">
        <v>4</v>
      </c>
      <c r="E207" s="416">
        <f>SUM(E202:E206)</f>
        <v>17105</v>
      </c>
      <c r="F207" s="416">
        <f aca="true" t="shared" si="25" ref="F207:F217">G207/E207</f>
        <v>178.4973984215142</v>
      </c>
      <c r="G207" s="416">
        <f t="shared" si="21"/>
        <v>3053198</v>
      </c>
      <c r="H207" s="417">
        <v>100</v>
      </c>
      <c r="I207" s="416">
        <f>SUM(I202:I206)</f>
        <v>613</v>
      </c>
      <c r="J207" s="416">
        <f t="shared" si="24"/>
        <v>132.8825448613377</v>
      </c>
      <c r="K207" s="416">
        <f>K12+K63+K111+K159</f>
        <v>81457</v>
      </c>
      <c r="L207" s="417">
        <v>100</v>
      </c>
      <c r="M207" s="416">
        <f t="shared" si="22"/>
        <v>17718</v>
      </c>
      <c r="N207" s="416">
        <f t="shared" si="23"/>
        <v>3134655</v>
      </c>
    </row>
    <row r="208" spans="1:14" ht="13.5">
      <c r="A208" s="71">
        <v>6</v>
      </c>
      <c r="B208" s="776"/>
      <c r="C208" s="794" t="s">
        <v>88</v>
      </c>
      <c r="D208" s="419" t="s">
        <v>484</v>
      </c>
      <c r="E208" s="414">
        <f>E13+E64+E112+E160</f>
        <v>70</v>
      </c>
      <c r="F208" s="414">
        <f t="shared" si="25"/>
        <v>207.0857142857143</v>
      </c>
      <c r="G208" s="414">
        <f t="shared" si="21"/>
        <v>14496</v>
      </c>
      <c r="H208" s="415">
        <f>E208/E214*100</f>
        <v>1.2165450121654502</v>
      </c>
      <c r="I208" s="414">
        <f>I13+I64+I112+I160</f>
        <v>0</v>
      </c>
      <c r="J208" s="414">
        <v>0</v>
      </c>
      <c r="K208" s="414">
        <f>K13+K64+K112+K160</f>
        <v>0</v>
      </c>
      <c r="L208" s="415">
        <f>I208/I214*100</f>
        <v>0</v>
      </c>
      <c r="M208" s="414">
        <f t="shared" si="22"/>
        <v>70</v>
      </c>
      <c r="N208" s="414">
        <f t="shared" si="23"/>
        <v>14496</v>
      </c>
    </row>
    <row r="209" spans="1:14" ht="12" customHeight="1">
      <c r="A209" s="71"/>
      <c r="B209" s="776"/>
      <c r="C209" s="794"/>
      <c r="D209" s="419" t="s">
        <v>499</v>
      </c>
      <c r="E209" s="414">
        <f>E14+E65+E113+E162</f>
        <v>0</v>
      </c>
      <c r="F209" s="414">
        <v>0</v>
      </c>
      <c r="G209" s="414">
        <f>G14+G65+G113+G162</f>
        <v>0</v>
      </c>
      <c r="H209" s="415">
        <f>E209/E215*100</f>
        <v>0</v>
      </c>
      <c r="I209" s="414">
        <f>I14+I66+I114+I162</f>
        <v>6</v>
      </c>
      <c r="J209" s="414">
        <v>0</v>
      </c>
      <c r="K209" s="414">
        <f>K14+K66+K114+K162</f>
        <v>912</v>
      </c>
      <c r="L209" s="415">
        <f>I209/I215*100</f>
        <v>0.4987531172069825</v>
      </c>
      <c r="M209" s="414">
        <f t="shared" si="22"/>
        <v>6</v>
      </c>
      <c r="N209" s="414">
        <f t="shared" si="23"/>
        <v>912</v>
      </c>
    </row>
    <row r="210" spans="1:14" ht="12" customHeight="1">
      <c r="A210" s="71">
        <v>7</v>
      </c>
      <c r="B210" s="776"/>
      <c r="C210" s="794"/>
      <c r="D210" s="419" t="s">
        <v>485</v>
      </c>
      <c r="E210" s="414">
        <f>E15+E66+E114+E162</f>
        <v>1297</v>
      </c>
      <c r="F210" s="414">
        <f t="shared" si="25"/>
        <v>166.97918272937548</v>
      </c>
      <c r="G210" s="414">
        <f aca="true" t="shared" si="26" ref="G210:G217">G15+G66+G114+G162</f>
        <v>216572</v>
      </c>
      <c r="H210" s="415">
        <f>E210/E214*100</f>
        <v>22.54084115397984</v>
      </c>
      <c r="I210" s="414">
        <f>I15+I66+I114+I162</f>
        <v>6</v>
      </c>
      <c r="J210" s="414">
        <f t="shared" si="24"/>
        <v>152</v>
      </c>
      <c r="K210" s="414">
        <f>K15+K66+K114+K162</f>
        <v>912</v>
      </c>
      <c r="L210" s="415">
        <f>I210/I214*100</f>
        <v>1.0169491525423728</v>
      </c>
      <c r="M210" s="414">
        <f t="shared" si="22"/>
        <v>1303</v>
      </c>
      <c r="N210" s="414">
        <f t="shared" si="23"/>
        <v>217484</v>
      </c>
    </row>
    <row r="211" spans="1:14" ht="12" customHeight="1">
      <c r="A211" s="71">
        <v>9</v>
      </c>
      <c r="B211" s="776"/>
      <c r="C211" s="794"/>
      <c r="D211" s="419" t="s">
        <v>228</v>
      </c>
      <c r="E211" s="414">
        <f>E16+E67+E115+E163</f>
        <v>2004</v>
      </c>
      <c r="F211" s="414">
        <f t="shared" si="25"/>
        <v>137.97155688622755</v>
      </c>
      <c r="G211" s="414">
        <f t="shared" si="26"/>
        <v>276495</v>
      </c>
      <c r="H211" s="415">
        <f>E211/E214*100</f>
        <v>34.82794577685089</v>
      </c>
      <c r="I211" s="414">
        <f>I16+I67+I115+I163</f>
        <v>4</v>
      </c>
      <c r="J211" s="414">
        <f t="shared" si="24"/>
        <v>121</v>
      </c>
      <c r="K211" s="414">
        <f>K16+K67+K115+K163</f>
        <v>484</v>
      </c>
      <c r="L211" s="415">
        <f>I211/I214*100</f>
        <v>0.6779661016949152</v>
      </c>
      <c r="M211" s="414">
        <f t="shared" si="22"/>
        <v>2008</v>
      </c>
      <c r="N211" s="414">
        <f t="shared" si="23"/>
        <v>276979</v>
      </c>
    </row>
    <row r="212" spans="1:14" ht="12" customHeight="1">
      <c r="A212" s="71">
        <v>11</v>
      </c>
      <c r="B212" s="776"/>
      <c r="C212" s="794"/>
      <c r="D212" s="419" t="s">
        <v>89</v>
      </c>
      <c r="E212" s="414">
        <f>E17+E68+E116+E164</f>
        <v>2376</v>
      </c>
      <c r="F212" s="414">
        <f t="shared" si="25"/>
        <v>110.91792929292929</v>
      </c>
      <c r="G212" s="414">
        <f t="shared" si="26"/>
        <v>263541</v>
      </c>
      <c r="H212" s="415">
        <f>E212/E214*100</f>
        <v>41.293013555787276</v>
      </c>
      <c r="I212" s="414">
        <f>I17+I68+I116+I164</f>
        <v>4</v>
      </c>
      <c r="J212" s="414">
        <f aca="true" t="shared" si="27" ref="J212:J219">K212/I212</f>
        <v>96</v>
      </c>
      <c r="K212" s="414">
        <f>K17+K68+K116+K164</f>
        <v>384</v>
      </c>
      <c r="L212" s="415">
        <f>I212/I214*100</f>
        <v>0.6779661016949152</v>
      </c>
      <c r="M212" s="414">
        <f t="shared" si="22"/>
        <v>2380</v>
      </c>
      <c r="N212" s="414">
        <f t="shared" si="23"/>
        <v>263925</v>
      </c>
    </row>
    <row r="213" spans="1:14" ht="12" customHeight="1">
      <c r="A213" s="71"/>
      <c r="B213" s="776"/>
      <c r="C213" s="794"/>
      <c r="D213" s="419" t="s">
        <v>486</v>
      </c>
      <c r="E213" s="414">
        <f>E18+E69+E117+E165</f>
        <v>7</v>
      </c>
      <c r="F213" s="414">
        <v>0</v>
      </c>
      <c r="G213" s="414">
        <f t="shared" si="26"/>
        <v>931</v>
      </c>
      <c r="H213" s="415">
        <f>E213/E214*100</f>
        <v>0.12165450121654502</v>
      </c>
      <c r="I213" s="414">
        <f>I18+I69+I117+I166</f>
        <v>570</v>
      </c>
      <c r="J213" s="414">
        <f t="shared" si="27"/>
        <v>115.02105263157895</v>
      </c>
      <c r="K213" s="414">
        <f>K18+K69+K117+K166</f>
        <v>65562</v>
      </c>
      <c r="L213" s="415">
        <f>I213/I214*100</f>
        <v>96.61016949152543</v>
      </c>
      <c r="M213" s="414">
        <f t="shared" si="22"/>
        <v>577</v>
      </c>
      <c r="N213" s="414">
        <f t="shared" si="23"/>
        <v>66493</v>
      </c>
    </row>
    <row r="214" spans="1:14" ht="12" customHeight="1">
      <c r="A214" s="71">
        <v>12</v>
      </c>
      <c r="B214" s="776"/>
      <c r="C214" s="794"/>
      <c r="D214" s="420" t="s">
        <v>4</v>
      </c>
      <c r="E214" s="416">
        <f>SUM(E208:E213)</f>
        <v>5754</v>
      </c>
      <c r="F214" s="416">
        <f t="shared" si="25"/>
        <v>134.17361835245046</v>
      </c>
      <c r="G214" s="416">
        <f t="shared" si="26"/>
        <v>772035</v>
      </c>
      <c r="H214" s="417">
        <v>100</v>
      </c>
      <c r="I214" s="416">
        <f>SUM(I208:I213)</f>
        <v>590</v>
      </c>
      <c r="J214" s="416">
        <f t="shared" si="27"/>
        <v>114.13898305084746</v>
      </c>
      <c r="K214" s="416">
        <f>K19+K70+K118+K166</f>
        <v>67342</v>
      </c>
      <c r="L214" s="417">
        <v>100</v>
      </c>
      <c r="M214" s="416">
        <f t="shared" si="22"/>
        <v>6344</v>
      </c>
      <c r="N214" s="416">
        <f t="shared" si="23"/>
        <v>839377</v>
      </c>
    </row>
    <row r="215" spans="1:14" ht="12" customHeight="1">
      <c r="A215" s="71">
        <v>13</v>
      </c>
      <c r="B215" s="776"/>
      <c r="C215" s="793" t="s">
        <v>90</v>
      </c>
      <c r="D215" s="793"/>
      <c r="E215" s="416">
        <f>E207+E214</f>
        <v>22859</v>
      </c>
      <c r="F215" s="416">
        <f t="shared" si="25"/>
        <v>167.3403473467781</v>
      </c>
      <c r="G215" s="416">
        <f t="shared" si="26"/>
        <v>3825233</v>
      </c>
      <c r="H215" s="417">
        <f>E215/E219*100</f>
        <v>61.950188351987855</v>
      </c>
      <c r="I215" s="416">
        <f>I207+I214</f>
        <v>1203</v>
      </c>
      <c r="J215" s="416">
        <f t="shared" si="27"/>
        <v>123.68994181213633</v>
      </c>
      <c r="K215" s="416">
        <f>K20+K71+K119+K167</f>
        <v>148799</v>
      </c>
      <c r="L215" s="417">
        <f>I215/I219*100</f>
        <v>12.921589688506982</v>
      </c>
      <c r="M215" s="416">
        <f t="shared" si="22"/>
        <v>24062</v>
      </c>
      <c r="N215" s="416">
        <f t="shared" si="23"/>
        <v>3974032</v>
      </c>
    </row>
    <row r="216" spans="1:14" ht="12" customHeight="1">
      <c r="A216" s="71">
        <v>14</v>
      </c>
      <c r="B216" s="776"/>
      <c r="C216" s="788" t="s">
        <v>91</v>
      </c>
      <c r="D216" s="788"/>
      <c r="E216" s="414">
        <f>E21+E72+E120+E168</f>
        <v>3859</v>
      </c>
      <c r="F216" s="414">
        <f t="shared" si="25"/>
        <v>80.06746167400881</v>
      </c>
      <c r="G216" s="414">
        <f t="shared" si="26"/>
        <v>308980.3346</v>
      </c>
      <c r="H216" s="415">
        <f>E216/E219*100</f>
        <v>10.458278002113879</v>
      </c>
      <c r="I216" s="414">
        <f>I21+I72+I120+I168</f>
        <v>946</v>
      </c>
      <c r="J216" s="414">
        <f t="shared" si="27"/>
        <v>64.98097251585624</v>
      </c>
      <c r="K216" s="414">
        <f>K21+K72+K120+K168</f>
        <v>61472</v>
      </c>
      <c r="L216" s="415">
        <f>I216/I219*100</f>
        <v>10.161117078410312</v>
      </c>
      <c r="M216" s="414">
        <f t="shared" si="22"/>
        <v>4805</v>
      </c>
      <c r="N216" s="414">
        <f t="shared" si="23"/>
        <v>370452.3346</v>
      </c>
    </row>
    <row r="217" spans="1:14" ht="12" customHeight="1">
      <c r="A217" s="71">
        <v>16</v>
      </c>
      <c r="B217" s="776"/>
      <c r="C217" s="788" t="s">
        <v>92</v>
      </c>
      <c r="D217" s="788"/>
      <c r="E217" s="414">
        <f>E22+E73+E121+E169</f>
        <v>10181</v>
      </c>
      <c r="F217" s="414">
        <f t="shared" si="25"/>
        <v>75.3052928003143</v>
      </c>
      <c r="G217" s="414">
        <f t="shared" si="26"/>
        <v>766683.186</v>
      </c>
      <c r="H217" s="415">
        <f>E217/E219*100</f>
        <v>27.591533645898263</v>
      </c>
      <c r="I217" s="414">
        <f>I22+I73+I121+I169</f>
        <v>7161</v>
      </c>
      <c r="J217" s="414">
        <f t="shared" si="27"/>
        <v>46.63566545594191</v>
      </c>
      <c r="K217" s="414">
        <f>K22+K73+K121+K169</f>
        <v>333958.00033</v>
      </c>
      <c r="L217" s="415">
        <f>I217/I219*100</f>
        <v>76.9172932330827</v>
      </c>
      <c r="M217" s="414">
        <f t="shared" si="22"/>
        <v>17342</v>
      </c>
      <c r="N217" s="414">
        <f t="shared" si="23"/>
        <v>1100641.18633</v>
      </c>
    </row>
    <row r="218" spans="1:14" ht="12" customHeight="1">
      <c r="A218" s="71">
        <v>18</v>
      </c>
      <c r="B218" s="776"/>
      <c r="C218" s="786" t="s">
        <v>265</v>
      </c>
      <c r="D218" s="787"/>
      <c r="E218" s="414">
        <f>E23</f>
        <v>0</v>
      </c>
      <c r="F218" s="414">
        <v>0</v>
      </c>
      <c r="G218" s="414">
        <f>G23</f>
        <v>0</v>
      </c>
      <c r="H218" s="415">
        <f>E218/E219*100</f>
        <v>0</v>
      </c>
      <c r="I218" s="414">
        <f>I23</f>
        <v>0</v>
      </c>
      <c r="J218" s="414">
        <v>0</v>
      </c>
      <c r="K218" s="414">
        <f>K23</f>
        <v>0</v>
      </c>
      <c r="L218" s="415">
        <f>I218/I219*100</f>
        <v>0</v>
      </c>
      <c r="M218" s="414">
        <f t="shared" si="22"/>
        <v>0</v>
      </c>
      <c r="N218" s="414">
        <f t="shared" si="23"/>
        <v>0</v>
      </c>
    </row>
    <row r="219" spans="1:14" ht="12" customHeight="1">
      <c r="A219" s="71">
        <v>19</v>
      </c>
      <c r="B219" s="776"/>
      <c r="C219" s="789" t="s">
        <v>93</v>
      </c>
      <c r="D219" s="789"/>
      <c r="E219" s="553">
        <f>SUM(E215:E218)</f>
        <v>36899</v>
      </c>
      <c r="F219" s="553">
        <f aca="true" t="shared" si="28" ref="F219:F225">G219/E219</f>
        <v>132.81922330144448</v>
      </c>
      <c r="G219" s="553">
        <f aca="true" t="shared" si="29" ref="G219:G240">G24+G74+G122+G170</f>
        <v>4900896.5206</v>
      </c>
      <c r="H219" s="554">
        <v>100</v>
      </c>
      <c r="I219" s="553">
        <f>SUM(I215:I218)</f>
        <v>9310</v>
      </c>
      <c r="J219" s="553">
        <f t="shared" si="27"/>
        <v>58.45639101288936</v>
      </c>
      <c r="K219" s="553">
        <f aca="true" t="shared" si="30" ref="K219:K243">K24+K74+K122+K170</f>
        <v>544229.00033</v>
      </c>
      <c r="L219" s="554">
        <v>100</v>
      </c>
      <c r="M219" s="553">
        <f t="shared" si="22"/>
        <v>46209</v>
      </c>
      <c r="N219" s="553">
        <f t="shared" si="23"/>
        <v>5445125.520930001</v>
      </c>
    </row>
    <row r="220" spans="1:14" ht="12" customHeight="1">
      <c r="A220" s="71">
        <v>20</v>
      </c>
      <c r="B220" s="781" t="s">
        <v>106</v>
      </c>
      <c r="C220" s="790" t="s">
        <v>47</v>
      </c>
      <c r="D220" s="419" t="s">
        <v>94</v>
      </c>
      <c r="E220" s="410">
        <f>E25+E75+E123+E171</f>
        <v>864</v>
      </c>
      <c r="F220" s="410">
        <f t="shared" si="28"/>
        <v>334.224537037037</v>
      </c>
      <c r="G220" s="410">
        <f t="shared" si="29"/>
        <v>288770</v>
      </c>
      <c r="H220" s="411">
        <f>E220/E225*100</f>
        <v>2.1468505404398064</v>
      </c>
      <c r="I220" s="410">
        <f>I25+I75+I123+I171</f>
        <v>3</v>
      </c>
      <c r="J220" s="410">
        <v>0</v>
      </c>
      <c r="K220" s="410">
        <f t="shared" si="30"/>
        <v>915</v>
      </c>
      <c r="L220" s="411">
        <f>I220/I225*100</f>
        <v>0.3416856492027335</v>
      </c>
      <c r="M220" s="410">
        <f t="shared" si="22"/>
        <v>867</v>
      </c>
      <c r="N220" s="410">
        <f t="shared" si="23"/>
        <v>289685</v>
      </c>
    </row>
    <row r="221" spans="1:14" ht="12" customHeight="1">
      <c r="A221" s="71">
        <v>21</v>
      </c>
      <c r="B221" s="782"/>
      <c r="C221" s="791"/>
      <c r="D221" s="419" t="s">
        <v>95</v>
      </c>
      <c r="E221" s="410">
        <f>E26+E76+E124+E172</f>
        <v>1448</v>
      </c>
      <c r="F221" s="410">
        <f t="shared" si="28"/>
        <v>252</v>
      </c>
      <c r="G221" s="410">
        <f t="shared" si="29"/>
        <v>364896</v>
      </c>
      <c r="H221" s="411">
        <f>E221/E225*100</f>
        <v>3.5979624798111565</v>
      </c>
      <c r="I221" s="410">
        <f>I26+I76+I124+I172</f>
        <v>6</v>
      </c>
      <c r="J221" s="410">
        <f>K221/I221</f>
        <v>222</v>
      </c>
      <c r="K221" s="410">
        <f t="shared" si="30"/>
        <v>1332</v>
      </c>
      <c r="L221" s="411">
        <f>I221/I225*100</f>
        <v>0.683371298405467</v>
      </c>
      <c r="M221" s="410">
        <f t="shared" si="22"/>
        <v>1454</v>
      </c>
      <c r="N221" s="410">
        <f t="shared" si="23"/>
        <v>366228</v>
      </c>
    </row>
    <row r="222" spans="1:14" ht="12" customHeight="1">
      <c r="A222" s="71">
        <v>22</v>
      </c>
      <c r="B222" s="782"/>
      <c r="C222" s="791"/>
      <c r="D222" s="419" t="s">
        <v>96</v>
      </c>
      <c r="E222" s="410">
        <f>E27+E77+E125+E173</f>
        <v>9914</v>
      </c>
      <c r="F222" s="410">
        <f t="shared" si="28"/>
        <v>175</v>
      </c>
      <c r="G222" s="410">
        <f t="shared" si="29"/>
        <v>1734950</v>
      </c>
      <c r="H222" s="411">
        <f>E222/E225*100</f>
        <v>24.634116039259535</v>
      </c>
      <c r="I222" s="410">
        <f>I27+I77+I125+I173</f>
        <v>104</v>
      </c>
      <c r="J222" s="410">
        <f>K222/I222</f>
        <v>145</v>
      </c>
      <c r="K222" s="410">
        <f t="shared" si="30"/>
        <v>15080</v>
      </c>
      <c r="L222" s="411">
        <f>I222/I225*100</f>
        <v>11.845102505694761</v>
      </c>
      <c r="M222" s="410">
        <f t="shared" si="22"/>
        <v>10018</v>
      </c>
      <c r="N222" s="410">
        <f t="shared" si="23"/>
        <v>1750030</v>
      </c>
    </row>
    <row r="223" spans="1:14" ht="12" customHeight="1">
      <c r="A223" s="71">
        <v>23</v>
      </c>
      <c r="B223" s="782"/>
      <c r="C223" s="791"/>
      <c r="D223" s="419" t="s">
        <v>97</v>
      </c>
      <c r="E223" s="410">
        <f>E28+E78+E126+E174</f>
        <v>12855</v>
      </c>
      <c r="F223" s="410">
        <f t="shared" si="28"/>
        <v>149</v>
      </c>
      <c r="G223" s="410">
        <f t="shared" si="29"/>
        <v>1915395</v>
      </c>
      <c r="H223" s="411">
        <f>E223/E225*100</f>
        <v>31.941856131196424</v>
      </c>
      <c r="I223" s="410">
        <f>I28+I78+I126+I174</f>
        <v>150</v>
      </c>
      <c r="J223" s="410">
        <f>K223/I223</f>
        <v>119</v>
      </c>
      <c r="K223" s="410">
        <f t="shared" si="30"/>
        <v>17850</v>
      </c>
      <c r="L223" s="411">
        <f>I223/I225*100</f>
        <v>17.084282460136674</v>
      </c>
      <c r="M223" s="410">
        <f t="shared" si="22"/>
        <v>13005</v>
      </c>
      <c r="N223" s="410">
        <f t="shared" si="23"/>
        <v>1933245</v>
      </c>
    </row>
    <row r="224" spans="1:14" ht="12" customHeight="1">
      <c r="A224" s="71">
        <v>24</v>
      </c>
      <c r="B224" s="782"/>
      <c r="C224" s="791"/>
      <c r="D224" s="419" t="s">
        <v>511</v>
      </c>
      <c r="E224" s="410">
        <f>E29+E79+E127+E175</f>
        <v>15164</v>
      </c>
      <c r="F224" s="410">
        <f t="shared" si="28"/>
        <v>129</v>
      </c>
      <c r="G224" s="410">
        <f t="shared" si="29"/>
        <v>1956156</v>
      </c>
      <c r="H224" s="411">
        <f>E224/E225*100</f>
        <v>37.679214809293086</v>
      </c>
      <c r="I224" s="410">
        <f>I29+I79+I127+I175</f>
        <v>615</v>
      </c>
      <c r="J224" s="410">
        <f>K224/I224</f>
        <v>99.70243902439024</v>
      </c>
      <c r="K224" s="410">
        <f t="shared" si="30"/>
        <v>61317</v>
      </c>
      <c r="L224" s="411">
        <f>I224/I225*100</f>
        <v>70.04555808656036</v>
      </c>
      <c r="M224" s="410">
        <f t="shared" si="22"/>
        <v>15779</v>
      </c>
      <c r="N224" s="410">
        <f t="shared" si="23"/>
        <v>2017473</v>
      </c>
    </row>
    <row r="225" spans="1:14" ht="12" customHeight="1">
      <c r="A225" s="71">
        <v>25</v>
      </c>
      <c r="B225" s="782"/>
      <c r="C225" s="792"/>
      <c r="D225" s="420" t="s">
        <v>4</v>
      </c>
      <c r="E225" s="412">
        <f>SUM(E220:E224)</f>
        <v>40245</v>
      </c>
      <c r="F225" s="412">
        <f t="shared" si="28"/>
        <v>155.55142253696113</v>
      </c>
      <c r="G225" s="412">
        <f t="shared" si="29"/>
        <v>6260167</v>
      </c>
      <c r="H225" s="413">
        <v>100</v>
      </c>
      <c r="I225" s="412">
        <f>SUM(I220:I224)</f>
        <v>878</v>
      </c>
      <c r="J225" s="412">
        <f>K225/I225</f>
        <v>109.90205011389521</v>
      </c>
      <c r="K225" s="412">
        <f t="shared" si="30"/>
        <v>96494</v>
      </c>
      <c r="L225" s="413">
        <v>100</v>
      </c>
      <c r="M225" s="412">
        <f t="shared" si="22"/>
        <v>41123</v>
      </c>
      <c r="N225" s="412">
        <f t="shared" si="23"/>
        <v>6356661</v>
      </c>
    </row>
    <row r="226" spans="1:14" ht="12" customHeight="1">
      <c r="A226" s="71">
        <v>26</v>
      </c>
      <c r="B226" s="782"/>
      <c r="C226" s="790" t="s">
        <v>48</v>
      </c>
      <c r="D226" s="419" t="s">
        <v>94</v>
      </c>
      <c r="E226" s="410">
        <f>E31+E81+E129+E177</f>
        <v>38</v>
      </c>
      <c r="F226" s="410">
        <f>G226/E226</f>
        <v>570</v>
      </c>
      <c r="G226" s="410">
        <f t="shared" si="29"/>
        <v>21660</v>
      </c>
      <c r="H226" s="411">
        <f>E226/E230*100</f>
        <v>1.694915254237288</v>
      </c>
      <c r="I226" s="410">
        <f>I31+I81+I129+I177</f>
        <v>0</v>
      </c>
      <c r="J226" s="410">
        <v>0</v>
      </c>
      <c r="K226" s="410">
        <f t="shared" si="30"/>
        <v>0</v>
      </c>
      <c r="L226" s="411">
        <f>I226/I230*100</f>
        <v>0</v>
      </c>
      <c r="M226" s="410">
        <f t="shared" si="22"/>
        <v>38</v>
      </c>
      <c r="N226" s="410">
        <f t="shared" si="23"/>
        <v>21660</v>
      </c>
    </row>
    <row r="227" spans="1:14" ht="12" customHeight="1">
      <c r="A227" s="71">
        <v>27</v>
      </c>
      <c r="B227" s="782"/>
      <c r="C227" s="791"/>
      <c r="D227" s="419" t="s">
        <v>96</v>
      </c>
      <c r="E227" s="410">
        <f>E32+E82+E130+E178</f>
        <v>534</v>
      </c>
      <c r="F227" s="410">
        <f>G227/E227</f>
        <v>537</v>
      </c>
      <c r="G227" s="418">
        <f t="shared" si="29"/>
        <v>286758</v>
      </c>
      <c r="H227" s="411">
        <f>E227/E230*100</f>
        <v>23.81801962533452</v>
      </c>
      <c r="I227" s="410">
        <f>I32+I82+I130+I178</f>
        <v>2</v>
      </c>
      <c r="J227" s="410">
        <f aca="true" t="shared" si="31" ref="J227:J236">K227/I227</f>
        <v>507</v>
      </c>
      <c r="K227" s="410">
        <f t="shared" si="30"/>
        <v>1014</v>
      </c>
      <c r="L227" s="411">
        <f>I227/I230*100</f>
        <v>0.9803921568627451</v>
      </c>
      <c r="M227" s="410">
        <f t="shared" si="22"/>
        <v>536</v>
      </c>
      <c r="N227" s="410">
        <f t="shared" si="23"/>
        <v>287772</v>
      </c>
    </row>
    <row r="228" spans="1:14" ht="12" customHeight="1">
      <c r="A228" s="71">
        <v>28</v>
      </c>
      <c r="B228" s="782"/>
      <c r="C228" s="791"/>
      <c r="D228" s="419" t="s">
        <v>97</v>
      </c>
      <c r="E228" s="410">
        <f>E33+E83+E131+E179</f>
        <v>740</v>
      </c>
      <c r="F228" s="410">
        <f>G228/E228</f>
        <v>428</v>
      </c>
      <c r="G228" s="418">
        <f t="shared" si="29"/>
        <v>316720</v>
      </c>
      <c r="H228" s="411">
        <f>E228/E230*100</f>
        <v>33.006244424620874</v>
      </c>
      <c r="I228" s="410">
        <f>I33+I83+I131+I179</f>
        <v>3</v>
      </c>
      <c r="J228" s="410">
        <f t="shared" si="31"/>
        <v>398</v>
      </c>
      <c r="K228" s="410">
        <f t="shared" si="30"/>
        <v>1194</v>
      </c>
      <c r="L228" s="411">
        <f>I228/I230*100</f>
        <v>1.4705882352941175</v>
      </c>
      <c r="M228" s="410">
        <f t="shared" si="22"/>
        <v>743</v>
      </c>
      <c r="N228" s="410">
        <f t="shared" si="23"/>
        <v>317914</v>
      </c>
    </row>
    <row r="229" spans="1:14" ht="12" customHeight="1">
      <c r="A229" s="71">
        <v>29</v>
      </c>
      <c r="B229" s="782"/>
      <c r="C229" s="791"/>
      <c r="D229" s="419" t="s">
        <v>511</v>
      </c>
      <c r="E229" s="410">
        <f>E34+E84+E132+E180</f>
        <v>930</v>
      </c>
      <c r="F229" s="410">
        <f>G229/E229</f>
        <v>343</v>
      </c>
      <c r="G229" s="418">
        <f t="shared" si="29"/>
        <v>318990</v>
      </c>
      <c r="H229" s="411">
        <f>E229/E230*100</f>
        <v>41.48082069580731</v>
      </c>
      <c r="I229" s="410">
        <f>I34+I84+I132+I180</f>
        <v>199</v>
      </c>
      <c r="J229" s="410">
        <f t="shared" si="31"/>
        <v>282.7788944723618</v>
      </c>
      <c r="K229" s="410">
        <f t="shared" si="30"/>
        <v>56273</v>
      </c>
      <c r="L229" s="411">
        <f>I229/I230*100</f>
        <v>97.54901960784314</v>
      </c>
      <c r="M229" s="410">
        <f t="shared" si="22"/>
        <v>1129</v>
      </c>
      <c r="N229" s="410">
        <f t="shared" si="23"/>
        <v>375263</v>
      </c>
    </row>
    <row r="230" spans="1:14" ht="12" customHeight="1">
      <c r="A230" s="71">
        <v>30</v>
      </c>
      <c r="B230" s="782"/>
      <c r="C230" s="792"/>
      <c r="D230" s="420" t="s">
        <v>4</v>
      </c>
      <c r="E230" s="412">
        <f>SUM(E226:E229)</f>
        <v>2242</v>
      </c>
      <c r="F230" s="412">
        <f>G230/E230</f>
        <v>421.10972346119536</v>
      </c>
      <c r="G230" s="412">
        <f t="shared" si="29"/>
        <v>944128</v>
      </c>
      <c r="H230" s="413">
        <v>100</v>
      </c>
      <c r="I230" s="412">
        <f>SUM(I226:I229)</f>
        <v>204</v>
      </c>
      <c r="J230" s="412">
        <f t="shared" si="31"/>
        <v>286.671568627451</v>
      </c>
      <c r="K230" s="412">
        <f t="shared" si="30"/>
        <v>58481</v>
      </c>
      <c r="L230" s="413">
        <v>100</v>
      </c>
      <c r="M230" s="412">
        <f t="shared" si="22"/>
        <v>2446</v>
      </c>
      <c r="N230" s="412">
        <f t="shared" si="23"/>
        <v>1002609</v>
      </c>
    </row>
    <row r="231" spans="1:14" ht="12" customHeight="1">
      <c r="A231" s="71">
        <v>31</v>
      </c>
      <c r="B231" s="782"/>
      <c r="C231" s="790" t="s">
        <v>99</v>
      </c>
      <c r="D231" s="419" t="s">
        <v>94</v>
      </c>
      <c r="E231" s="410">
        <f>E36+E86+E134+E182</f>
        <v>0</v>
      </c>
      <c r="F231" s="410">
        <v>0</v>
      </c>
      <c r="G231" s="410">
        <f t="shared" si="29"/>
        <v>0</v>
      </c>
      <c r="H231" s="411">
        <f>E231/E235*100</f>
        <v>0</v>
      </c>
      <c r="I231" s="410">
        <f>I36+I86+I134+I182</f>
        <v>0</v>
      </c>
      <c r="J231" s="410">
        <v>0</v>
      </c>
      <c r="K231" s="410">
        <f t="shared" si="30"/>
        <v>0</v>
      </c>
      <c r="L231" s="411">
        <f>I231/I235*100</f>
        <v>0</v>
      </c>
      <c r="M231" s="410">
        <f t="shared" si="22"/>
        <v>0</v>
      </c>
      <c r="N231" s="410">
        <f t="shared" si="23"/>
        <v>0</v>
      </c>
    </row>
    <row r="232" spans="1:14" ht="12" customHeight="1">
      <c r="A232" s="71">
        <v>32</v>
      </c>
      <c r="B232" s="782"/>
      <c r="C232" s="791"/>
      <c r="D232" s="419" t="s">
        <v>95</v>
      </c>
      <c r="E232" s="410">
        <f>E37+E87+E135+E183</f>
        <v>0</v>
      </c>
      <c r="F232" s="410">
        <v>0</v>
      </c>
      <c r="G232" s="410">
        <f t="shared" si="29"/>
        <v>0</v>
      </c>
      <c r="H232" s="411">
        <f>E232/E235*100</f>
        <v>0</v>
      </c>
      <c r="I232" s="410">
        <f>I37+I87+I135+I183</f>
        <v>0</v>
      </c>
      <c r="J232" s="410">
        <v>0</v>
      </c>
      <c r="K232" s="410">
        <f t="shared" si="30"/>
        <v>0</v>
      </c>
      <c r="L232" s="411">
        <f>I232/I235*100</f>
        <v>0</v>
      </c>
      <c r="M232" s="410">
        <f t="shared" si="22"/>
        <v>0</v>
      </c>
      <c r="N232" s="410">
        <f t="shared" si="23"/>
        <v>0</v>
      </c>
    </row>
    <row r="233" spans="1:14" ht="12" customHeight="1">
      <c r="A233" s="71">
        <v>33</v>
      </c>
      <c r="B233" s="782"/>
      <c r="C233" s="791"/>
      <c r="D233" s="419" t="s">
        <v>96</v>
      </c>
      <c r="E233" s="410">
        <f>E38+E88+E136+E184</f>
        <v>40</v>
      </c>
      <c r="F233" s="410">
        <f aca="true" t="shared" si="32" ref="F233:F241">G233/E233</f>
        <v>221</v>
      </c>
      <c r="G233" s="410">
        <f t="shared" si="29"/>
        <v>8840</v>
      </c>
      <c r="H233" s="411">
        <f>E233/E235*100</f>
        <v>32.25806451612903</v>
      </c>
      <c r="I233" s="410">
        <f>I38+I88+I136+I184</f>
        <v>1</v>
      </c>
      <c r="J233" s="410">
        <f t="shared" si="31"/>
        <v>196</v>
      </c>
      <c r="K233" s="410">
        <f t="shared" si="30"/>
        <v>196</v>
      </c>
      <c r="L233" s="411">
        <f>I233/I235*100</f>
        <v>16.666666666666664</v>
      </c>
      <c r="M233" s="410">
        <f t="shared" si="22"/>
        <v>41</v>
      </c>
      <c r="N233" s="410">
        <f t="shared" si="23"/>
        <v>9036</v>
      </c>
    </row>
    <row r="234" spans="1:14" ht="12" customHeight="1">
      <c r="A234" s="71">
        <v>34</v>
      </c>
      <c r="B234" s="782"/>
      <c r="C234" s="791"/>
      <c r="D234" s="419" t="s">
        <v>97</v>
      </c>
      <c r="E234" s="410">
        <f>E39+E89+E137+E185</f>
        <v>84</v>
      </c>
      <c r="F234" s="410">
        <f t="shared" si="32"/>
        <v>187.42857142857142</v>
      </c>
      <c r="G234" s="410">
        <f t="shared" si="29"/>
        <v>15744</v>
      </c>
      <c r="H234" s="411">
        <f>E234/E235*100</f>
        <v>67.74193548387096</v>
      </c>
      <c r="I234" s="410">
        <f>I39+I89+I137+I185</f>
        <v>5</v>
      </c>
      <c r="J234" s="410">
        <f t="shared" si="31"/>
        <v>161</v>
      </c>
      <c r="K234" s="410">
        <f t="shared" si="30"/>
        <v>805</v>
      </c>
      <c r="L234" s="411">
        <f>I234/I235*100</f>
        <v>83.33333333333334</v>
      </c>
      <c r="M234" s="410">
        <f t="shared" si="22"/>
        <v>89</v>
      </c>
      <c r="N234" s="410">
        <f t="shared" si="23"/>
        <v>16549</v>
      </c>
    </row>
    <row r="235" spans="1:14" ht="12" customHeight="1">
      <c r="A235" s="71">
        <v>35</v>
      </c>
      <c r="B235" s="782"/>
      <c r="C235" s="792"/>
      <c r="D235" s="420" t="s">
        <v>4</v>
      </c>
      <c r="E235" s="412">
        <f>SUM(E231:E234)</f>
        <v>124</v>
      </c>
      <c r="F235" s="412">
        <f t="shared" si="32"/>
        <v>198.25806451612902</v>
      </c>
      <c r="G235" s="412">
        <f t="shared" si="29"/>
        <v>24584</v>
      </c>
      <c r="H235" s="413">
        <v>100</v>
      </c>
      <c r="I235" s="412">
        <f>SUM(I231:I234)</f>
        <v>6</v>
      </c>
      <c r="J235" s="410">
        <f t="shared" si="31"/>
        <v>166.83333333333334</v>
      </c>
      <c r="K235" s="412">
        <f t="shared" si="30"/>
        <v>1001</v>
      </c>
      <c r="L235" s="413">
        <v>100</v>
      </c>
      <c r="M235" s="412">
        <f t="shared" si="22"/>
        <v>130</v>
      </c>
      <c r="N235" s="412">
        <f t="shared" si="23"/>
        <v>25585</v>
      </c>
    </row>
    <row r="236" spans="1:14" ht="12" customHeight="1">
      <c r="A236" s="71">
        <v>36</v>
      </c>
      <c r="B236" s="782"/>
      <c r="C236" s="788" t="s">
        <v>100</v>
      </c>
      <c r="D236" s="788"/>
      <c r="E236" s="410">
        <f>E41+E91+E139+E187</f>
        <v>383</v>
      </c>
      <c r="F236" s="410">
        <f t="shared" si="32"/>
        <v>93</v>
      </c>
      <c r="G236" s="410">
        <f t="shared" si="29"/>
        <v>35619</v>
      </c>
      <c r="H236" s="411">
        <v>100</v>
      </c>
      <c r="I236" s="410">
        <f>I41+I91+I139+I187</f>
        <v>28</v>
      </c>
      <c r="J236" s="410">
        <f t="shared" si="31"/>
        <v>62.142857142857146</v>
      </c>
      <c r="K236" s="410">
        <f t="shared" si="30"/>
        <v>1740</v>
      </c>
      <c r="L236" s="411">
        <v>100</v>
      </c>
      <c r="M236" s="410">
        <f t="shared" si="22"/>
        <v>411</v>
      </c>
      <c r="N236" s="410">
        <f t="shared" si="23"/>
        <v>37359</v>
      </c>
    </row>
    <row r="237" spans="1:14" ht="12" customHeight="1">
      <c r="A237" s="71">
        <v>37</v>
      </c>
      <c r="B237" s="782"/>
      <c r="C237" s="793" t="s">
        <v>101</v>
      </c>
      <c r="D237" s="793"/>
      <c r="E237" s="412">
        <f>E225+E230+E235+E236</f>
        <v>42994</v>
      </c>
      <c r="F237" s="412">
        <f t="shared" si="32"/>
        <v>168.96539051960738</v>
      </c>
      <c r="G237" s="412">
        <f t="shared" si="29"/>
        <v>7264498</v>
      </c>
      <c r="H237" s="413">
        <f>E237/E241*100</f>
        <v>37.63711011704148</v>
      </c>
      <c r="I237" s="412">
        <f>I225+I230+I235+I236</f>
        <v>1116</v>
      </c>
      <c r="J237" s="412">
        <f aca="true" t="shared" si="33" ref="J237:J243">K237/I237</f>
        <v>141.32258064516128</v>
      </c>
      <c r="K237" s="412">
        <f t="shared" si="30"/>
        <v>157716</v>
      </c>
      <c r="L237" s="413">
        <f>I237/I241*100</f>
        <v>11.156653004098771</v>
      </c>
      <c r="M237" s="412">
        <f t="shared" si="22"/>
        <v>44110</v>
      </c>
      <c r="N237" s="412">
        <f t="shared" si="23"/>
        <v>7422214</v>
      </c>
    </row>
    <row r="238" spans="1:14" ht="12" customHeight="1">
      <c r="A238" s="71">
        <v>38</v>
      </c>
      <c r="B238" s="782"/>
      <c r="C238" s="788" t="s">
        <v>102</v>
      </c>
      <c r="D238" s="788"/>
      <c r="E238" s="410">
        <f>E43+E93+E141+E189</f>
        <v>396</v>
      </c>
      <c r="F238" s="410">
        <f t="shared" si="32"/>
        <v>90</v>
      </c>
      <c r="G238" s="410">
        <f t="shared" si="29"/>
        <v>35640</v>
      </c>
      <c r="H238" s="411">
        <f>E238/E241*100</f>
        <v>0.3466598968774347</v>
      </c>
      <c r="I238" s="410">
        <f>I43+I93+I141+I189</f>
        <v>483</v>
      </c>
      <c r="J238" s="410">
        <f t="shared" si="33"/>
        <v>90</v>
      </c>
      <c r="K238" s="410">
        <f t="shared" si="30"/>
        <v>43470</v>
      </c>
      <c r="L238" s="411">
        <f>I238/I241*100</f>
        <v>4.828551434569629</v>
      </c>
      <c r="M238" s="410">
        <f t="shared" si="22"/>
        <v>879</v>
      </c>
      <c r="N238" s="410">
        <f t="shared" si="23"/>
        <v>79110</v>
      </c>
    </row>
    <row r="239" spans="1:14" ht="12" customHeight="1">
      <c r="A239" s="71">
        <v>39</v>
      </c>
      <c r="B239" s="782"/>
      <c r="C239" s="788" t="s">
        <v>92</v>
      </c>
      <c r="D239" s="788"/>
      <c r="E239" s="410">
        <f>E44+E94+E142+E190</f>
        <v>0</v>
      </c>
      <c r="F239" s="410" t="e">
        <f t="shared" si="32"/>
        <v>#DIV/0!</v>
      </c>
      <c r="G239" s="410">
        <f t="shared" si="29"/>
        <v>0</v>
      </c>
      <c r="H239" s="411">
        <f>E239/E241*100</f>
        <v>0</v>
      </c>
      <c r="I239" s="410">
        <f>I44+I94+I142+I190</f>
        <v>0</v>
      </c>
      <c r="J239" s="410" t="e">
        <f t="shared" si="33"/>
        <v>#DIV/0!</v>
      </c>
      <c r="K239" s="410">
        <f t="shared" si="30"/>
        <v>0</v>
      </c>
      <c r="L239" s="411">
        <f>I239/I241*100</f>
        <v>0</v>
      </c>
      <c r="M239" s="410">
        <f t="shared" si="22"/>
        <v>0</v>
      </c>
      <c r="N239" s="410">
        <f t="shared" si="23"/>
        <v>0</v>
      </c>
    </row>
    <row r="240" spans="1:14" ht="12" customHeight="1">
      <c r="A240" s="71">
        <v>40</v>
      </c>
      <c r="B240" s="782"/>
      <c r="C240" s="788" t="s">
        <v>103</v>
      </c>
      <c r="D240" s="788"/>
      <c r="E240" s="410">
        <f>E45+E95+E143+E191</f>
        <v>70843</v>
      </c>
      <c r="F240" s="410">
        <f t="shared" si="32"/>
        <v>68.2967451688946</v>
      </c>
      <c r="G240" s="410">
        <f t="shared" si="29"/>
        <v>4838346.318</v>
      </c>
      <c r="H240" s="411">
        <f>E240/E241*100</f>
        <v>62.016229986081086</v>
      </c>
      <c r="I240" s="410">
        <f>I45+I95+I143+I191</f>
        <v>8404</v>
      </c>
      <c r="J240" s="410">
        <f t="shared" si="33"/>
        <v>49.106377734412185</v>
      </c>
      <c r="K240" s="410">
        <f t="shared" si="30"/>
        <v>412689.99848</v>
      </c>
      <c r="L240" s="411">
        <f>I240/I241*100</f>
        <v>84.0147955613316</v>
      </c>
      <c r="M240" s="410">
        <f t="shared" si="22"/>
        <v>79247</v>
      </c>
      <c r="N240" s="410">
        <f t="shared" si="23"/>
        <v>5251036.31648</v>
      </c>
    </row>
    <row r="241" spans="1:14" ht="12" customHeight="1">
      <c r="A241" s="71">
        <v>41</v>
      </c>
      <c r="B241" s="782"/>
      <c r="C241" s="789" t="s">
        <v>104</v>
      </c>
      <c r="D241" s="789"/>
      <c r="E241" s="555">
        <f>SUM(E237:E240)</f>
        <v>114233</v>
      </c>
      <c r="F241" s="555">
        <f t="shared" si="32"/>
        <v>106.26075055369289</v>
      </c>
      <c r="G241" s="555">
        <f>G46+G96+G144+G192</f>
        <v>12138484.318</v>
      </c>
      <c r="H241" s="556">
        <v>100</v>
      </c>
      <c r="I241" s="555">
        <f>SUM(I237:I240)</f>
        <v>10003</v>
      </c>
      <c r="J241" s="555">
        <f t="shared" si="33"/>
        <v>61.369189091272624</v>
      </c>
      <c r="K241" s="555">
        <f t="shared" si="30"/>
        <v>613875.9984800001</v>
      </c>
      <c r="L241" s="556">
        <v>100</v>
      </c>
      <c r="M241" s="555">
        <f t="shared" si="22"/>
        <v>124236</v>
      </c>
      <c r="N241" s="555">
        <f t="shared" si="23"/>
        <v>12752360.31648</v>
      </c>
    </row>
    <row r="242" spans="1:14" ht="12" customHeight="1">
      <c r="A242" s="71">
        <v>42</v>
      </c>
      <c r="B242" s="782"/>
      <c r="C242" s="788" t="s">
        <v>105</v>
      </c>
      <c r="D242" s="788"/>
      <c r="E242" s="410">
        <f>E47+E97+E145+E193</f>
        <v>0</v>
      </c>
      <c r="F242" s="410">
        <v>0</v>
      </c>
      <c r="G242" s="410">
        <f>G47+G97+G145+G193</f>
        <v>0</v>
      </c>
      <c r="H242" s="411">
        <v>0</v>
      </c>
      <c r="I242" s="410">
        <f>I47+I97+I145+I193</f>
        <v>21118</v>
      </c>
      <c r="J242" s="410">
        <f t="shared" si="33"/>
        <v>45.79495075291221</v>
      </c>
      <c r="K242" s="410">
        <f t="shared" si="30"/>
        <v>967097.77</v>
      </c>
      <c r="L242" s="411">
        <v>100</v>
      </c>
      <c r="M242" s="410">
        <f t="shared" si="22"/>
        <v>21118</v>
      </c>
      <c r="N242" s="410">
        <f t="shared" si="23"/>
        <v>967097.77</v>
      </c>
    </row>
    <row r="243" spans="1:14" ht="12" customHeight="1">
      <c r="A243" s="363">
        <v>43</v>
      </c>
      <c r="B243" s="360"/>
      <c r="C243" s="795" t="s">
        <v>15</v>
      </c>
      <c r="D243" s="795"/>
      <c r="E243" s="557">
        <f>E219+E241+E242</f>
        <v>151132</v>
      </c>
      <c r="F243" s="557">
        <f>G243/E243</f>
        <v>112.74502314929997</v>
      </c>
      <c r="G243" s="557">
        <f>G48+G98+G146+G194</f>
        <v>17039380.838600002</v>
      </c>
      <c r="H243" s="558">
        <v>0</v>
      </c>
      <c r="I243" s="557">
        <f>I219+I241+I242</f>
        <v>40431</v>
      </c>
      <c r="J243" s="557">
        <f t="shared" si="33"/>
        <v>52.563695402290314</v>
      </c>
      <c r="K243" s="557">
        <f t="shared" si="30"/>
        <v>2125202.76881</v>
      </c>
      <c r="L243" s="558">
        <v>0</v>
      </c>
      <c r="M243" s="557">
        <f t="shared" si="22"/>
        <v>191563</v>
      </c>
      <c r="N243" s="557">
        <f t="shared" si="23"/>
        <v>19164583.607410002</v>
      </c>
    </row>
    <row r="244" ht="12" customHeight="1"/>
    <row r="245" ht="12" customHeight="1"/>
    <row r="246" spans="1:4" ht="12" customHeight="1">
      <c r="A246" s="559" t="s">
        <v>22</v>
      </c>
      <c r="B246" s="559"/>
      <c r="C246" s="559"/>
      <c r="D246" s="559"/>
    </row>
    <row r="247" spans="1:9" ht="12" customHeight="1">
      <c r="A247" s="559" t="s">
        <v>110</v>
      </c>
      <c r="B247" s="559"/>
      <c r="C247" s="559"/>
      <c r="D247" s="559"/>
      <c r="G247" s="560" t="s">
        <v>21</v>
      </c>
      <c r="H247" s="560"/>
      <c r="I247" s="560"/>
    </row>
    <row r="248" spans="1:14" ht="12" customHeight="1">
      <c r="A248" s="560" t="s">
        <v>531</v>
      </c>
      <c r="B248" s="560"/>
      <c r="C248" s="560"/>
      <c r="D248" s="560"/>
      <c r="E248" s="560"/>
      <c r="F248" s="560"/>
      <c r="G248" s="560"/>
      <c r="H248" s="560"/>
      <c r="I248" s="560"/>
      <c r="J248" s="560"/>
      <c r="K248" s="560"/>
      <c r="L248" s="560"/>
      <c r="M248" s="560"/>
      <c r="N248" s="560"/>
    </row>
    <row r="249" spans="2:14" ht="12" customHeight="1">
      <c r="B249" s="796" t="s">
        <v>113</v>
      </c>
      <c r="C249" s="796"/>
      <c r="D249" s="796"/>
      <c r="N249" s="27" t="s">
        <v>111</v>
      </c>
    </row>
    <row r="250" spans="1:14" ht="12" customHeight="1">
      <c r="A250" s="621" t="s">
        <v>80</v>
      </c>
      <c r="B250" s="777" t="s">
        <v>81</v>
      </c>
      <c r="C250" s="777"/>
      <c r="D250" s="601"/>
      <c r="E250" s="583" t="s">
        <v>86</v>
      </c>
      <c r="F250" s="584"/>
      <c r="G250" s="584"/>
      <c r="H250" s="585"/>
      <c r="I250" s="583" t="s">
        <v>53</v>
      </c>
      <c r="J250" s="584"/>
      <c r="K250" s="584"/>
      <c r="L250" s="585"/>
      <c r="M250" s="583" t="s">
        <v>108</v>
      </c>
      <c r="N250" s="585"/>
    </row>
    <row r="251" spans="1:14" ht="12" customHeight="1">
      <c r="A251" s="622"/>
      <c r="B251" s="778"/>
      <c r="C251" s="778"/>
      <c r="D251" s="710"/>
      <c r="E251" s="330" t="s">
        <v>82</v>
      </c>
      <c r="F251" s="330" t="s">
        <v>83</v>
      </c>
      <c r="G251" s="330" t="s">
        <v>84</v>
      </c>
      <c r="H251" s="330" t="s">
        <v>109</v>
      </c>
      <c r="I251" s="330" t="s">
        <v>82</v>
      </c>
      <c r="J251" s="330" t="s">
        <v>83</v>
      </c>
      <c r="K251" s="330" t="s">
        <v>84</v>
      </c>
      <c r="L251" s="330" t="s">
        <v>109</v>
      </c>
      <c r="M251" s="330" t="s">
        <v>85</v>
      </c>
      <c r="N251" s="330" t="s">
        <v>84</v>
      </c>
    </row>
    <row r="252" spans="1:14" ht="12.75">
      <c r="A252" s="1">
        <v>1</v>
      </c>
      <c r="B252" s="776" t="s">
        <v>107</v>
      </c>
      <c r="C252" s="776" t="s">
        <v>87</v>
      </c>
      <c r="D252" s="227" t="s">
        <v>487</v>
      </c>
      <c r="E252" s="228">
        <v>0</v>
      </c>
      <c r="F252" s="228">
        <v>0</v>
      </c>
      <c r="G252" s="113">
        <f>E252*F252</f>
        <v>0</v>
      </c>
      <c r="H252" s="229">
        <v>0</v>
      </c>
      <c r="I252" s="228">
        <v>0</v>
      </c>
      <c r="J252" s="228">
        <v>0</v>
      </c>
      <c r="K252" s="228">
        <f>I252*J252</f>
        <v>0</v>
      </c>
      <c r="L252" s="229">
        <f>I252/I257*100</f>
        <v>0</v>
      </c>
      <c r="M252" s="228">
        <f aca="true" t="shared" si="34" ref="M252:M289">E252+I252</f>
        <v>0</v>
      </c>
      <c r="N252" s="228">
        <f aca="true" t="shared" si="35" ref="N252:N262">G252+K252</f>
        <v>0</v>
      </c>
    </row>
    <row r="253" spans="1:14" ht="12.75">
      <c r="A253" s="1">
        <v>2</v>
      </c>
      <c r="B253" s="776"/>
      <c r="C253" s="776"/>
      <c r="D253" s="1" t="s">
        <v>485</v>
      </c>
      <c r="E253" s="228">
        <v>0</v>
      </c>
      <c r="F253" s="228">
        <v>0</v>
      </c>
      <c r="G253" s="228">
        <f>E253*F253</f>
        <v>0</v>
      </c>
      <c r="H253" s="229">
        <v>0</v>
      </c>
      <c r="I253" s="228">
        <v>0</v>
      </c>
      <c r="J253" s="228">
        <v>0</v>
      </c>
      <c r="K253" s="228">
        <f>I253*J253</f>
        <v>0</v>
      </c>
      <c r="L253" s="229">
        <f>I253/I257*100</f>
        <v>0</v>
      </c>
      <c r="M253" s="228">
        <f t="shared" si="34"/>
        <v>0</v>
      </c>
      <c r="N253" s="228">
        <f t="shared" si="35"/>
        <v>0</v>
      </c>
    </row>
    <row r="254" spans="1:14" ht="12.75">
      <c r="A254" s="1">
        <v>3</v>
      </c>
      <c r="B254" s="776"/>
      <c r="C254" s="776"/>
      <c r="D254" s="1" t="s">
        <v>228</v>
      </c>
      <c r="E254" s="228">
        <v>0</v>
      </c>
      <c r="F254" s="228">
        <v>0</v>
      </c>
      <c r="G254" s="228">
        <f>E254*F254</f>
        <v>0</v>
      </c>
      <c r="H254" s="229">
        <v>0</v>
      </c>
      <c r="I254" s="228">
        <v>0</v>
      </c>
      <c r="J254" s="228">
        <v>0</v>
      </c>
      <c r="K254" s="228">
        <f>I254*J254</f>
        <v>0</v>
      </c>
      <c r="L254" s="229">
        <f>I254/I257*100</f>
        <v>0</v>
      </c>
      <c r="M254" s="228">
        <f t="shared" si="34"/>
        <v>0</v>
      </c>
      <c r="N254" s="228">
        <f t="shared" si="35"/>
        <v>0</v>
      </c>
    </row>
    <row r="255" spans="1:14" ht="12.75">
      <c r="A255" s="1">
        <v>4</v>
      </c>
      <c r="B255" s="776"/>
      <c r="C255" s="776"/>
      <c r="D255" s="1" t="s">
        <v>89</v>
      </c>
      <c r="E255" s="228">
        <v>0</v>
      </c>
      <c r="F255" s="228">
        <v>0</v>
      </c>
      <c r="G255" s="228">
        <f>E255*F255</f>
        <v>0</v>
      </c>
      <c r="H255" s="229">
        <v>0</v>
      </c>
      <c r="I255" s="228">
        <v>0</v>
      </c>
      <c r="J255" s="228">
        <v>0</v>
      </c>
      <c r="K255" s="228">
        <f>I255*J255</f>
        <v>0</v>
      </c>
      <c r="L255" s="229">
        <f>I255/I257*100</f>
        <v>0</v>
      </c>
      <c r="M255" s="228">
        <f t="shared" si="34"/>
        <v>0</v>
      </c>
      <c r="N255" s="228">
        <f t="shared" si="35"/>
        <v>0</v>
      </c>
    </row>
    <row r="256" spans="1:14" ht="12.75">
      <c r="A256" s="1"/>
      <c r="B256" s="776"/>
      <c r="C256" s="776"/>
      <c r="D256" s="1" t="s">
        <v>486</v>
      </c>
      <c r="E256" s="228">
        <v>0</v>
      </c>
      <c r="F256" s="228">
        <v>0</v>
      </c>
      <c r="G256" s="228">
        <f>E256*F256</f>
        <v>0</v>
      </c>
      <c r="H256" s="229">
        <v>0</v>
      </c>
      <c r="I256" s="228">
        <v>152</v>
      </c>
      <c r="J256" s="228">
        <v>130</v>
      </c>
      <c r="K256" s="228">
        <f>I256*J256</f>
        <v>19760</v>
      </c>
      <c r="L256" s="229">
        <f>I256/I257*100</f>
        <v>100</v>
      </c>
      <c r="M256" s="228">
        <f t="shared" si="34"/>
        <v>152</v>
      </c>
      <c r="N256" s="228">
        <f t="shared" si="35"/>
        <v>19760</v>
      </c>
    </row>
    <row r="257" spans="1:14" ht="12.75">
      <c r="A257" s="1">
        <v>5</v>
      </c>
      <c r="B257" s="776"/>
      <c r="C257" s="776"/>
      <c r="D257" s="9" t="s">
        <v>4</v>
      </c>
      <c r="E257" s="114">
        <f>SUM(E252:E256)</f>
        <v>0</v>
      </c>
      <c r="F257" s="114">
        <v>0</v>
      </c>
      <c r="G257" s="114">
        <f>SUM(G252:G255)</f>
        <v>0</v>
      </c>
      <c r="H257" s="115">
        <v>0</v>
      </c>
      <c r="I257" s="114">
        <f>SUM(I252:I256)</f>
        <v>152</v>
      </c>
      <c r="J257" s="114">
        <f>K257/I257</f>
        <v>130</v>
      </c>
      <c r="K257" s="114">
        <f>SUM(K252:K256)</f>
        <v>19760</v>
      </c>
      <c r="L257" s="115">
        <f>SUM(L252:L256)</f>
        <v>100</v>
      </c>
      <c r="M257" s="114">
        <f t="shared" si="34"/>
        <v>152</v>
      </c>
      <c r="N257" s="114">
        <f t="shared" si="35"/>
        <v>19760</v>
      </c>
    </row>
    <row r="258" spans="1:14" ht="12.75">
      <c r="A258" s="1">
        <v>6</v>
      </c>
      <c r="B258" s="776"/>
      <c r="C258" s="776" t="s">
        <v>88</v>
      </c>
      <c r="D258" s="1" t="s">
        <v>487</v>
      </c>
      <c r="E258" s="228">
        <v>0</v>
      </c>
      <c r="F258" s="228">
        <v>0</v>
      </c>
      <c r="G258" s="228">
        <f>E258*F258</f>
        <v>0</v>
      </c>
      <c r="H258" s="229">
        <v>0</v>
      </c>
      <c r="I258" s="228">
        <v>0</v>
      </c>
      <c r="J258" s="228">
        <v>0</v>
      </c>
      <c r="K258" s="228">
        <f>I258*J258</f>
        <v>0</v>
      </c>
      <c r="L258" s="229">
        <v>0</v>
      </c>
      <c r="M258" s="228">
        <f t="shared" si="34"/>
        <v>0</v>
      </c>
      <c r="N258" s="228">
        <f t="shared" si="35"/>
        <v>0</v>
      </c>
    </row>
    <row r="259" spans="1:14" ht="12.75">
      <c r="A259" s="1">
        <v>7</v>
      </c>
      <c r="B259" s="776"/>
      <c r="C259" s="776"/>
      <c r="D259" s="1" t="s">
        <v>485</v>
      </c>
      <c r="E259" s="228">
        <v>0</v>
      </c>
      <c r="F259" s="228">
        <v>0</v>
      </c>
      <c r="G259" s="228">
        <f>E259*F259</f>
        <v>0</v>
      </c>
      <c r="H259" s="229">
        <v>0</v>
      </c>
      <c r="I259" s="228">
        <v>0</v>
      </c>
      <c r="J259" s="228">
        <v>0</v>
      </c>
      <c r="K259" s="228">
        <f>I259*J259</f>
        <v>0</v>
      </c>
      <c r="L259" s="229">
        <v>0</v>
      </c>
      <c r="M259" s="228">
        <f t="shared" si="34"/>
        <v>0</v>
      </c>
      <c r="N259" s="228">
        <f t="shared" si="35"/>
        <v>0</v>
      </c>
    </row>
    <row r="260" spans="1:14" ht="12.75" customHeight="1">
      <c r="A260" s="1">
        <v>8</v>
      </c>
      <c r="B260" s="776"/>
      <c r="C260" s="776"/>
      <c r="D260" s="1" t="s">
        <v>228</v>
      </c>
      <c r="E260" s="228">
        <v>0</v>
      </c>
      <c r="F260" s="228">
        <v>0</v>
      </c>
      <c r="G260" s="228">
        <f>E260*F260</f>
        <v>0</v>
      </c>
      <c r="H260" s="229">
        <v>0</v>
      </c>
      <c r="I260" s="228">
        <v>0</v>
      </c>
      <c r="J260" s="228">
        <v>0</v>
      </c>
      <c r="K260" s="228">
        <f>I260*J260</f>
        <v>0</v>
      </c>
      <c r="L260" s="229">
        <v>0</v>
      </c>
      <c r="M260" s="228">
        <f t="shared" si="34"/>
        <v>0</v>
      </c>
      <c r="N260" s="228">
        <f t="shared" si="35"/>
        <v>0</v>
      </c>
    </row>
    <row r="261" spans="1:14" ht="12.75">
      <c r="A261" s="1">
        <v>9</v>
      </c>
      <c r="B261" s="776"/>
      <c r="C261" s="776"/>
      <c r="D261" s="1" t="s">
        <v>89</v>
      </c>
      <c r="E261" s="228">
        <v>0</v>
      </c>
      <c r="F261" s="228">
        <v>0</v>
      </c>
      <c r="G261" s="228">
        <f>E261*F261</f>
        <v>0</v>
      </c>
      <c r="H261" s="229">
        <v>0</v>
      </c>
      <c r="I261" s="228">
        <v>0</v>
      </c>
      <c r="J261" s="228">
        <v>0</v>
      </c>
      <c r="K261" s="228">
        <f>I261*J261</f>
        <v>0</v>
      </c>
      <c r="L261" s="229">
        <v>0</v>
      </c>
      <c r="M261" s="228">
        <f t="shared" si="34"/>
        <v>0</v>
      </c>
      <c r="N261" s="228">
        <f t="shared" si="35"/>
        <v>0</v>
      </c>
    </row>
    <row r="262" spans="1:14" ht="12.75" customHeight="1">
      <c r="A262" s="1"/>
      <c r="B262" s="776"/>
      <c r="C262" s="776"/>
      <c r="D262" s="1" t="s">
        <v>486</v>
      </c>
      <c r="E262" s="228">
        <v>0</v>
      </c>
      <c r="F262" s="228">
        <v>0</v>
      </c>
      <c r="G262" s="228">
        <f>E262*F262</f>
        <v>0</v>
      </c>
      <c r="H262" s="229">
        <v>0</v>
      </c>
      <c r="I262" s="228">
        <v>1</v>
      </c>
      <c r="J262" s="228">
        <v>115</v>
      </c>
      <c r="K262" s="228">
        <f>I262*J262</f>
        <v>115</v>
      </c>
      <c r="L262" s="229">
        <v>0</v>
      </c>
      <c r="M262" s="228">
        <f t="shared" si="34"/>
        <v>1</v>
      </c>
      <c r="N262" s="228">
        <f t="shared" si="35"/>
        <v>115</v>
      </c>
    </row>
    <row r="263" spans="1:14" ht="12.75">
      <c r="A263" s="1">
        <v>10</v>
      </c>
      <c r="B263" s="776"/>
      <c r="C263" s="776"/>
      <c r="D263" s="9" t="s">
        <v>4</v>
      </c>
      <c r="E263" s="114">
        <f>SUM(E258:E262)</f>
        <v>0</v>
      </c>
      <c r="F263" s="114">
        <v>0</v>
      </c>
      <c r="G263" s="114">
        <f>SUM(G258:G262)</f>
        <v>0</v>
      </c>
      <c r="H263" s="115">
        <v>0</v>
      </c>
      <c r="I263" s="114">
        <f>SUM(I258:I262)</f>
        <v>1</v>
      </c>
      <c r="J263" s="114">
        <v>0</v>
      </c>
      <c r="K263" s="114">
        <f>SUM(K258:K262)</f>
        <v>115</v>
      </c>
      <c r="L263" s="115">
        <f>SUM(L258:L262)</f>
        <v>0</v>
      </c>
      <c r="M263" s="114">
        <f t="shared" si="34"/>
        <v>1</v>
      </c>
      <c r="N263" s="114">
        <f>G263+K263</f>
        <v>115</v>
      </c>
    </row>
    <row r="264" spans="1:14" ht="12.75" customHeight="1">
      <c r="A264" s="1">
        <v>11</v>
      </c>
      <c r="B264" s="776"/>
      <c r="C264" s="657" t="s">
        <v>90</v>
      </c>
      <c r="D264" s="657"/>
      <c r="E264" s="114">
        <f>E257+E263</f>
        <v>0</v>
      </c>
      <c r="F264" s="114">
        <v>0</v>
      </c>
      <c r="G264" s="114">
        <f>G257+G263</f>
        <v>0</v>
      </c>
      <c r="H264" s="115">
        <v>0</v>
      </c>
      <c r="I264" s="114">
        <f>I257+I263</f>
        <v>153</v>
      </c>
      <c r="J264" s="114">
        <f>K264/I264</f>
        <v>129.90196078431373</v>
      </c>
      <c r="K264" s="114">
        <f>K257+K263</f>
        <v>19875</v>
      </c>
      <c r="L264" s="115">
        <f>I264/I268*100</f>
        <v>11.787365177195685</v>
      </c>
      <c r="M264" s="114">
        <f t="shared" si="34"/>
        <v>153</v>
      </c>
      <c r="N264" s="114">
        <f>G264+K264</f>
        <v>19875</v>
      </c>
    </row>
    <row r="265" spans="1:14" ht="12.75">
      <c r="A265" s="1">
        <v>12</v>
      </c>
      <c r="B265" s="776"/>
      <c r="C265" s="774" t="s">
        <v>91</v>
      </c>
      <c r="D265" s="774"/>
      <c r="E265" s="228">
        <v>0</v>
      </c>
      <c r="F265" s="228">
        <v>0</v>
      </c>
      <c r="G265" s="228">
        <f>E265*F265</f>
        <v>0</v>
      </c>
      <c r="H265" s="229">
        <v>0</v>
      </c>
      <c r="I265" s="228">
        <v>62</v>
      </c>
      <c r="J265" s="228">
        <v>65</v>
      </c>
      <c r="K265" s="228">
        <f>I265*J265</f>
        <v>4030</v>
      </c>
      <c r="L265" s="229">
        <f>I265/I268*100</f>
        <v>4.776579352850539</v>
      </c>
      <c r="M265" s="228">
        <f t="shared" si="34"/>
        <v>62</v>
      </c>
      <c r="N265" s="228">
        <f>G265+K265</f>
        <v>4030</v>
      </c>
    </row>
    <row r="266" spans="1:14" ht="12.75">
      <c r="A266" s="1">
        <v>13</v>
      </c>
      <c r="B266" s="776"/>
      <c r="C266" s="774" t="s">
        <v>92</v>
      </c>
      <c r="D266" s="774"/>
      <c r="E266" s="228">
        <v>0</v>
      </c>
      <c r="F266" s="228">
        <v>0</v>
      </c>
      <c r="G266" s="228">
        <f>E266*F266</f>
        <v>0</v>
      </c>
      <c r="H266" s="229">
        <v>0</v>
      </c>
      <c r="I266" s="228">
        <v>1083</v>
      </c>
      <c r="J266" s="228">
        <v>47</v>
      </c>
      <c r="K266" s="228">
        <f>I266*J266</f>
        <v>50901</v>
      </c>
      <c r="L266" s="229">
        <f>I266/I268*100</f>
        <v>83.43605546995377</v>
      </c>
      <c r="M266" s="228">
        <f t="shared" si="34"/>
        <v>1083</v>
      </c>
      <c r="N266" s="228">
        <f>G266+K266</f>
        <v>50901</v>
      </c>
    </row>
    <row r="267" spans="1:14" ht="12.75" customHeight="1">
      <c r="A267" s="1">
        <v>14</v>
      </c>
      <c r="B267" s="776"/>
      <c r="C267" s="779" t="s">
        <v>265</v>
      </c>
      <c r="D267" s="780"/>
      <c r="E267" s="228">
        <v>0</v>
      </c>
      <c r="F267" s="228">
        <v>0</v>
      </c>
      <c r="G267" s="228">
        <f>E267*F267</f>
        <v>0</v>
      </c>
      <c r="H267" s="229">
        <v>0</v>
      </c>
      <c r="I267" s="228">
        <v>0</v>
      </c>
      <c r="J267" s="228">
        <v>0</v>
      </c>
      <c r="K267" s="228">
        <f>I267*J267</f>
        <v>0</v>
      </c>
      <c r="L267" s="229">
        <f>I267/I268*100</f>
        <v>0</v>
      </c>
      <c r="M267" s="228">
        <f t="shared" si="34"/>
        <v>0</v>
      </c>
      <c r="N267" s="228">
        <f>G267+K267</f>
        <v>0</v>
      </c>
    </row>
    <row r="268" spans="1:14" ht="12.75">
      <c r="A268" s="1">
        <v>15</v>
      </c>
      <c r="B268" s="776"/>
      <c r="C268" s="775" t="s">
        <v>93</v>
      </c>
      <c r="D268" s="775"/>
      <c r="E268" s="357">
        <f>SUM(E264:E267)</f>
        <v>0</v>
      </c>
      <c r="F268" s="357">
        <v>0</v>
      </c>
      <c r="G268" s="357">
        <f>SUM(G264:G267)</f>
        <v>0</v>
      </c>
      <c r="H268" s="358">
        <f>H264+H265+H266</f>
        <v>0</v>
      </c>
      <c r="I268" s="357">
        <f>I264+I265+I266</f>
        <v>1298</v>
      </c>
      <c r="J268" s="357">
        <f>K268/I268</f>
        <v>57.631741140215716</v>
      </c>
      <c r="K268" s="357">
        <f>SUM(K264:K267)</f>
        <v>74806</v>
      </c>
      <c r="L268" s="358">
        <v>100</v>
      </c>
      <c r="M268" s="357">
        <f t="shared" si="34"/>
        <v>1298</v>
      </c>
      <c r="N268" s="357">
        <f>SUM(N264:N267)</f>
        <v>74806</v>
      </c>
    </row>
    <row r="269" spans="1:14" ht="12.75" customHeight="1">
      <c r="A269" s="1">
        <v>16</v>
      </c>
      <c r="B269" s="781" t="s">
        <v>106</v>
      </c>
      <c r="C269" s="781" t="s">
        <v>47</v>
      </c>
      <c r="D269" s="1" t="s">
        <v>94</v>
      </c>
      <c r="E269" s="228">
        <v>0</v>
      </c>
      <c r="F269" s="228">
        <v>0</v>
      </c>
      <c r="G269" s="228">
        <f>E269*F269</f>
        <v>0</v>
      </c>
      <c r="H269" s="229">
        <v>0</v>
      </c>
      <c r="I269" s="228">
        <v>0</v>
      </c>
      <c r="J269" s="228">
        <v>0</v>
      </c>
      <c r="K269" s="228">
        <f>I269*J269</f>
        <v>0</v>
      </c>
      <c r="L269" s="229">
        <v>0</v>
      </c>
      <c r="M269" s="228">
        <f t="shared" si="34"/>
        <v>0</v>
      </c>
      <c r="N269" s="228">
        <f aca="true" t="shared" si="36" ref="N269:N291">G269+K269</f>
        <v>0</v>
      </c>
    </row>
    <row r="270" spans="1:14" ht="12.75">
      <c r="A270" s="1">
        <v>17</v>
      </c>
      <c r="B270" s="782"/>
      <c r="C270" s="782"/>
      <c r="D270" s="1" t="s">
        <v>95</v>
      </c>
      <c r="E270" s="228">
        <v>0</v>
      </c>
      <c r="F270" s="228">
        <v>0</v>
      </c>
      <c r="G270" s="228">
        <f>E270*F270</f>
        <v>0</v>
      </c>
      <c r="H270" s="229">
        <v>0</v>
      </c>
      <c r="I270" s="228">
        <v>0</v>
      </c>
      <c r="J270" s="228">
        <v>0</v>
      </c>
      <c r="K270" s="228">
        <f>I270*J270</f>
        <v>0</v>
      </c>
      <c r="L270" s="229">
        <v>0</v>
      </c>
      <c r="M270" s="228">
        <f t="shared" si="34"/>
        <v>0</v>
      </c>
      <c r="N270" s="228">
        <f t="shared" si="36"/>
        <v>0</v>
      </c>
    </row>
    <row r="271" spans="1:14" ht="12.75">
      <c r="A271" s="1">
        <v>18</v>
      </c>
      <c r="B271" s="782"/>
      <c r="C271" s="782"/>
      <c r="D271" s="1" t="s">
        <v>96</v>
      </c>
      <c r="E271" s="228">
        <v>0</v>
      </c>
      <c r="F271" s="228">
        <v>0</v>
      </c>
      <c r="G271" s="228">
        <f>E271*F271</f>
        <v>0</v>
      </c>
      <c r="H271" s="229">
        <v>0</v>
      </c>
      <c r="I271" s="228">
        <v>0</v>
      </c>
      <c r="J271" s="228">
        <v>0</v>
      </c>
      <c r="K271" s="228">
        <f>I271*J271</f>
        <v>0</v>
      </c>
      <c r="L271" s="229">
        <v>0</v>
      </c>
      <c r="M271" s="228">
        <f t="shared" si="34"/>
        <v>0</v>
      </c>
      <c r="N271" s="228">
        <f t="shared" si="36"/>
        <v>0</v>
      </c>
    </row>
    <row r="272" spans="1:14" ht="12.75">
      <c r="A272" s="1">
        <v>19</v>
      </c>
      <c r="B272" s="782"/>
      <c r="C272" s="782"/>
      <c r="D272" s="1" t="s">
        <v>97</v>
      </c>
      <c r="E272" s="228">
        <v>0</v>
      </c>
      <c r="F272" s="228">
        <v>0</v>
      </c>
      <c r="G272" s="228">
        <f>E272*F272</f>
        <v>0</v>
      </c>
      <c r="H272" s="229">
        <v>0</v>
      </c>
      <c r="I272" s="228">
        <v>0</v>
      </c>
      <c r="J272" s="228">
        <v>0</v>
      </c>
      <c r="K272" s="228">
        <f>I272*J272</f>
        <v>0</v>
      </c>
      <c r="L272" s="229">
        <v>0</v>
      </c>
      <c r="M272" s="228">
        <f t="shared" si="34"/>
        <v>0</v>
      </c>
      <c r="N272" s="228">
        <f t="shared" si="36"/>
        <v>0</v>
      </c>
    </row>
    <row r="273" spans="1:14" ht="12.75">
      <c r="A273" s="1">
        <v>20</v>
      </c>
      <c r="B273" s="782"/>
      <c r="C273" s="782"/>
      <c r="D273" s="1" t="s">
        <v>98</v>
      </c>
      <c r="E273" s="228">
        <v>0</v>
      </c>
      <c r="F273" s="228">
        <v>0</v>
      </c>
      <c r="G273" s="228">
        <f>E273*F273</f>
        <v>0</v>
      </c>
      <c r="H273" s="229">
        <v>0</v>
      </c>
      <c r="I273" s="228">
        <v>23</v>
      </c>
      <c r="J273" s="228">
        <v>100</v>
      </c>
      <c r="K273" s="228">
        <f>I273*J273</f>
        <v>2300</v>
      </c>
      <c r="L273" s="229">
        <v>0</v>
      </c>
      <c r="M273" s="228">
        <f t="shared" si="34"/>
        <v>23</v>
      </c>
      <c r="N273" s="228">
        <f t="shared" si="36"/>
        <v>2300</v>
      </c>
    </row>
    <row r="274" spans="1:14" ht="12.75">
      <c r="A274" s="1">
        <v>21</v>
      </c>
      <c r="B274" s="782"/>
      <c r="C274" s="783"/>
      <c r="D274" s="9" t="s">
        <v>4</v>
      </c>
      <c r="E274" s="114">
        <f>SUM(E269:E273)</f>
        <v>0</v>
      </c>
      <c r="F274" s="114">
        <v>0</v>
      </c>
      <c r="G274" s="114">
        <f>SUM(G269:G273)</f>
        <v>0</v>
      </c>
      <c r="H274" s="115">
        <v>100</v>
      </c>
      <c r="I274" s="114">
        <f>I269+I270+I271+I272+I273</f>
        <v>23</v>
      </c>
      <c r="J274" s="114">
        <f>K274/I274</f>
        <v>100</v>
      </c>
      <c r="K274" s="114">
        <f>SUM(K269:K273)</f>
        <v>2300</v>
      </c>
      <c r="L274" s="115">
        <v>100</v>
      </c>
      <c r="M274" s="114">
        <f t="shared" si="34"/>
        <v>23</v>
      </c>
      <c r="N274" s="114">
        <f t="shared" si="36"/>
        <v>2300</v>
      </c>
    </row>
    <row r="275" spans="1:14" ht="12.75">
      <c r="A275" s="1">
        <v>22</v>
      </c>
      <c r="B275" s="782"/>
      <c r="C275" s="781" t="s">
        <v>48</v>
      </c>
      <c r="D275" s="1" t="s">
        <v>94</v>
      </c>
      <c r="E275" s="228">
        <v>0</v>
      </c>
      <c r="F275" s="228">
        <v>0</v>
      </c>
      <c r="G275" s="228">
        <f>E275*F275</f>
        <v>0</v>
      </c>
      <c r="H275" s="229">
        <v>0</v>
      </c>
      <c r="I275" s="228">
        <v>0</v>
      </c>
      <c r="J275" s="228">
        <v>0</v>
      </c>
      <c r="K275" s="228">
        <f>I275*J275</f>
        <v>0</v>
      </c>
      <c r="L275" s="229">
        <v>0</v>
      </c>
      <c r="M275" s="228">
        <f t="shared" si="34"/>
        <v>0</v>
      </c>
      <c r="N275" s="228">
        <f t="shared" si="36"/>
        <v>0</v>
      </c>
    </row>
    <row r="276" spans="1:14" ht="12.75">
      <c r="A276" s="1">
        <v>23</v>
      </c>
      <c r="B276" s="782"/>
      <c r="C276" s="782"/>
      <c r="D276" s="1" t="s">
        <v>96</v>
      </c>
      <c r="E276" s="228">
        <v>0</v>
      </c>
      <c r="F276" s="228">
        <v>0</v>
      </c>
      <c r="G276" s="228">
        <f>E276*F276</f>
        <v>0</v>
      </c>
      <c r="H276" s="229">
        <v>0</v>
      </c>
      <c r="I276" s="228">
        <v>0</v>
      </c>
      <c r="J276" s="228">
        <v>0</v>
      </c>
      <c r="K276" s="228">
        <f>I276*J276</f>
        <v>0</v>
      </c>
      <c r="L276" s="229">
        <v>0</v>
      </c>
      <c r="M276" s="228">
        <f t="shared" si="34"/>
        <v>0</v>
      </c>
      <c r="N276" s="228">
        <f t="shared" si="36"/>
        <v>0</v>
      </c>
    </row>
    <row r="277" spans="1:14" ht="12.75" customHeight="1">
      <c r="A277" s="1">
        <v>24</v>
      </c>
      <c r="B277" s="782"/>
      <c r="C277" s="782"/>
      <c r="D277" s="1" t="s">
        <v>97</v>
      </c>
      <c r="E277" s="228">
        <v>0</v>
      </c>
      <c r="F277" s="228">
        <v>0</v>
      </c>
      <c r="G277" s="228">
        <f>E277*F277</f>
        <v>0</v>
      </c>
      <c r="H277" s="229">
        <v>0</v>
      </c>
      <c r="I277" s="228">
        <v>0</v>
      </c>
      <c r="J277" s="228">
        <v>0</v>
      </c>
      <c r="K277" s="228">
        <f>I277*J277</f>
        <v>0</v>
      </c>
      <c r="L277" s="229">
        <v>0</v>
      </c>
      <c r="M277" s="228">
        <f t="shared" si="34"/>
        <v>0</v>
      </c>
      <c r="N277" s="228">
        <f t="shared" si="36"/>
        <v>0</v>
      </c>
    </row>
    <row r="278" spans="1:14" ht="12.75">
      <c r="A278" s="1">
        <v>25</v>
      </c>
      <c r="B278" s="782"/>
      <c r="C278" s="782"/>
      <c r="D278" s="1" t="s">
        <v>98</v>
      </c>
      <c r="E278" s="228">
        <v>0</v>
      </c>
      <c r="F278" s="228">
        <v>0</v>
      </c>
      <c r="G278" s="228">
        <f>E278*F278</f>
        <v>0</v>
      </c>
      <c r="H278" s="229">
        <v>0</v>
      </c>
      <c r="I278" s="228">
        <v>1</v>
      </c>
      <c r="J278" s="228">
        <v>282</v>
      </c>
      <c r="K278" s="228">
        <f>I278*J278</f>
        <v>282</v>
      </c>
      <c r="L278" s="229">
        <v>0</v>
      </c>
      <c r="M278" s="228">
        <f t="shared" si="34"/>
        <v>1</v>
      </c>
      <c r="N278" s="228">
        <f t="shared" si="36"/>
        <v>282</v>
      </c>
    </row>
    <row r="279" spans="1:14" ht="12.75" customHeight="1">
      <c r="A279" s="1">
        <v>26</v>
      </c>
      <c r="B279" s="782"/>
      <c r="C279" s="783"/>
      <c r="D279" s="9" t="s">
        <v>4</v>
      </c>
      <c r="E279" s="114">
        <f>SUM(E275:E278)</f>
        <v>0</v>
      </c>
      <c r="F279" s="114">
        <v>0</v>
      </c>
      <c r="G279" s="114">
        <f>SUM(G275:G278)</f>
        <v>0</v>
      </c>
      <c r="H279" s="115">
        <v>100</v>
      </c>
      <c r="I279" s="114">
        <f>I275+I276+I277+I278</f>
        <v>1</v>
      </c>
      <c r="J279" s="114">
        <v>0</v>
      </c>
      <c r="K279" s="114">
        <f>SUM(K275:K278)</f>
        <v>282</v>
      </c>
      <c r="L279" s="115">
        <v>100</v>
      </c>
      <c r="M279" s="114">
        <f t="shared" si="34"/>
        <v>1</v>
      </c>
      <c r="N279" s="114">
        <f t="shared" si="36"/>
        <v>282</v>
      </c>
    </row>
    <row r="280" spans="1:14" ht="12.75">
      <c r="A280" s="1">
        <v>27</v>
      </c>
      <c r="B280" s="782"/>
      <c r="C280" s="781" t="s">
        <v>99</v>
      </c>
      <c r="D280" s="1" t="s">
        <v>94</v>
      </c>
      <c r="E280" s="228">
        <v>0</v>
      </c>
      <c r="F280" s="228">
        <v>0</v>
      </c>
      <c r="G280" s="228">
        <f>E280*F280</f>
        <v>0</v>
      </c>
      <c r="H280" s="229">
        <v>0</v>
      </c>
      <c r="I280" s="228">
        <v>0</v>
      </c>
      <c r="J280" s="228">
        <v>0</v>
      </c>
      <c r="K280" s="228">
        <f>I280*J280</f>
        <v>0</v>
      </c>
      <c r="L280" s="229">
        <v>0</v>
      </c>
      <c r="M280" s="228">
        <f t="shared" si="34"/>
        <v>0</v>
      </c>
      <c r="N280" s="228">
        <f t="shared" si="36"/>
        <v>0</v>
      </c>
    </row>
    <row r="281" spans="1:14" ht="12.75">
      <c r="A281" s="1">
        <v>28</v>
      </c>
      <c r="B281" s="782"/>
      <c r="C281" s="782"/>
      <c r="D281" s="1" t="s">
        <v>95</v>
      </c>
      <c r="E281" s="228">
        <v>0</v>
      </c>
      <c r="F281" s="228">
        <v>0</v>
      </c>
      <c r="G281" s="228">
        <f>E281*F281</f>
        <v>0</v>
      </c>
      <c r="H281" s="229">
        <v>0</v>
      </c>
      <c r="I281" s="228">
        <v>0</v>
      </c>
      <c r="J281" s="228">
        <v>0</v>
      </c>
      <c r="K281" s="228">
        <f>I281*J281</f>
        <v>0</v>
      </c>
      <c r="L281" s="229">
        <v>0</v>
      </c>
      <c r="M281" s="228">
        <f t="shared" si="34"/>
        <v>0</v>
      </c>
      <c r="N281" s="228">
        <f t="shared" si="36"/>
        <v>0</v>
      </c>
    </row>
    <row r="282" spans="1:14" ht="12.75">
      <c r="A282" s="1">
        <v>29</v>
      </c>
      <c r="B282" s="782"/>
      <c r="C282" s="782"/>
      <c r="D282" s="1" t="s">
        <v>96</v>
      </c>
      <c r="E282" s="228">
        <v>0</v>
      </c>
      <c r="F282" s="228">
        <v>0</v>
      </c>
      <c r="G282" s="228">
        <f>E282*F282</f>
        <v>0</v>
      </c>
      <c r="H282" s="229">
        <v>0</v>
      </c>
      <c r="I282" s="228">
        <v>0</v>
      </c>
      <c r="J282" s="228">
        <v>0</v>
      </c>
      <c r="K282" s="228">
        <f>I282*J282</f>
        <v>0</v>
      </c>
      <c r="L282" s="229">
        <v>0</v>
      </c>
      <c r="M282" s="228">
        <f t="shared" si="34"/>
        <v>0</v>
      </c>
      <c r="N282" s="228">
        <f t="shared" si="36"/>
        <v>0</v>
      </c>
    </row>
    <row r="283" spans="1:14" ht="12.75" customHeight="1">
      <c r="A283" s="1">
        <v>30</v>
      </c>
      <c r="B283" s="782"/>
      <c r="C283" s="782"/>
      <c r="D283" s="1" t="s">
        <v>97</v>
      </c>
      <c r="E283" s="228">
        <v>0</v>
      </c>
      <c r="F283" s="228">
        <v>0</v>
      </c>
      <c r="G283" s="228">
        <f>E283*F283</f>
        <v>0</v>
      </c>
      <c r="H283" s="229">
        <v>0</v>
      </c>
      <c r="I283" s="228">
        <v>0</v>
      </c>
      <c r="J283" s="228">
        <v>0</v>
      </c>
      <c r="K283" s="228">
        <f>I283*J283</f>
        <v>0</v>
      </c>
      <c r="L283" s="229">
        <v>0</v>
      </c>
      <c r="M283" s="228">
        <f t="shared" si="34"/>
        <v>0</v>
      </c>
      <c r="N283" s="228">
        <f t="shared" si="36"/>
        <v>0</v>
      </c>
    </row>
    <row r="284" spans="1:14" ht="12.75">
      <c r="A284" s="1">
        <v>31</v>
      </c>
      <c r="B284" s="782"/>
      <c r="C284" s="783"/>
      <c r="D284" s="9" t="s">
        <v>4</v>
      </c>
      <c r="E284" s="114">
        <f>SUM(E280:E283)</f>
        <v>0</v>
      </c>
      <c r="F284" s="114">
        <v>0</v>
      </c>
      <c r="G284" s="114">
        <f>SUM(G280:G283)</f>
        <v>0</v>
      </c>
      <c r="H284" s="115">
        <v>100</v>
      </c>
      <c r="I284" s="114">
        <f>SUM(I280:I283)</f>
        <v>0</v>
      </c>
      <c r="J284" s="114">
        <v>0</v>
      </c>
      <c r="K284" s="114">
        <f>SUM(K280:K283)</f>
        <v>0</v>
      </c>
      <c r="L284" s="115">
        <v>100</v>
      </c>
      <c r="M284" s="114">
        <f t="shared" si="34"/>
        <v>0</v>
      </c>
      <c r="N284" s="114">
        <f t="shared" si="36"/>
        <v>0</v>
      </c>
    </row>
    <row r="285" spans="1:14" ht="12.75" customHeight="1">
      <c r="A285" s="1">
        <v>32</v>
      </c>
      <c r="B285" s="782"/>
      <c r="C285" s="774" t="s">
        <v>100</v>
      </c>
      <c r="D285" s="774"/>
      <c r="E285" s="228">
        <v>0</v>
      </c>
      <c r="F285" s="228">
        <v>0</v>
      </c>
      <c r="G285" s="228">
        <f>E285*F285</f>
        <v>0</v>
      </c>
      <c r="H285" s="229">
        <v>0</v>
      </c>
      <c r="I285" s="228">
        <v>0</v>
      </c>
      <c r="J285" s="228">
        <v>0</v>
      </c>
      <c r="K285" s="228">
        <f>I285*J285</f>
        <v>0</v>
      </c>
      <c r="L285" s="229">
        <v>100</v>
      </c>
      <c r="M285" s="228">
        <f t="shared" si="34"/>
        <v>0</v>
      </c>
      <c r="N285" s="228">
        <f t="shared" si="36"/>
        <v>0</v>
      </c>
    </row>
    <row r="286" spans="1:14" ht="12.75">
      <c r="A286" s="1">
        <v>33</v>
      </c>
      <c r="B286" s="782"/>
      <c r="C286" s="657" t="s">
        <v>101</v>
      </c>
      <c r="D286" s="657"/>
      <c r="E286" s="114">
        <f>E274+E279+E284</f>
        <v>0</v>
      </c>
      <c r="F286" s="114">
        <v>0</v>
      </c>
      <c r="G286" s="114">
        <f>G274+G279+G284+G285</f>
        <v>0</v>
      </c>
      <c r="H286" s="115">
        <v>0</v>
      </c>
      <c r="I286" s="114">
        <f>I274+I279+I284+I285</f>
        <v>24</v>
      </c>
      <c r="J286" s="114">
        <f>K286/I286</f>
        <v>107.58333333333333</v>
      </c>
      <c r="K286" s="114">
        <f>K274+K279+K284+K285</f>
        <v>2582</v>
      </c>
      <c r="L286" s="115">
        <f>I286/I290*100</f>
        <v>13.559322033898304</v>
      </c>
      <c r="M286" s="114">
        <f t="shared" si="34"/>
        <v>24</v>
      </c>
      <c r="N286" s="114">
        <f t="shared" si="36"/>
        <v>2582</v>
      </c>
    </row>
    <row r="287" spans="1:14" ht="12.75">
      <c r="A287" s="1">
        <v>34</v>
      </c>
      <c r="B287" s="782"/>
      <c r="C287" s="774" t="s">
        <v>102</v>
      </c>
      <c r="D287" s="774"/>
      <c r="E287" s="228">
        <v>0</v>
      </c>
      <c r="F287" s="228">
        <v>0</v>
      </c>
      <c r="G287" s="228">
        <f>E287*F287</f>
        <v>0</v>
      </c>
      <c r="H287" s="229">
        <v>0</v>
      </c>
      <c r="I287" s="228">
        <v>0</v>
      </c>
      <c r="J287" s="228">
        <v>0</v>
      </c>
      <c r="K287" s="228">
        <f>I287*J287</f>
        <v>0</v>
      </c>
      <c r="L287" s="229">
        <f>I287/I290*100</f>
        <v>0</v>
      </c>
      <c r="M287" s="228">
        <f t="shared" si="34"/>
        <v>0</v>
      </c>
      <c r="N287" s="228">
        <f t="shared" si="36"/>
        <v>0</v>
      </c>
    </row>
    <row r="288" spans="1:14" ht="12.75" customHeight="1">
      <c r="A288" s="1">
        <v>35</v>
      </c>
      <c r="B288" s="782"/>
      <c r="C288" s="774" t="s">
        <v>92</v>
      </c>
      <c r="D288" s="774"/>
      <c r="E288" s="228">
        <v>0</v>
      </c>
      <c r="F288" s="228">
        <v>0</v>
      </c>
      <c r="G288" s="228">
        <f>E288*F288</f>
        <v>0</v>
      </c>
      <c r="H288" s="229">
        <v>0</v>
      </c>
      <c r="I288" s="228">
        <v>0</v>
      </c>
      <c r="J288" s="228">
        <v>0</v>
      </c>
      <c r="K288" s="228">
        <f>I288*J288</f>
        <v>0</v>
      </c>
      <c r="L288" s="229">
        <f>I288/I290*100</f>
        <v>0</v>
      </c>
      <c r="M288" s="228">
        <f t="shared" si="34"/>
        <v>0</v>
      </c>
      <c r="N288" s="228">
        <f t="shared" si="36"/>
        <v>0</v>
      </c>
    </row>
    <row r="289" spans="1:14" ht="12.75">
      <c r="A289" s="1">
        <v>36</v>
      </c>
      <c r="B289" s="782"/>
      <c r="C289" s="774" t="s">
        <v>103</v>
      </c>
      <c r="D289" s="774"/>
      <c r="E289" s="228">
        <v>0</v>
      </c>
      <c r="F289" s="230">
        <v>0</v>
      </c>
      <c r="G289" s="228">
        <f>E289*F289</f>
        <v>0</v>
      </c>
      <c r="H289" s="229">
        <v>0</v>
      </c>
      <c r="I289" s="228">
        <v>153</v>
      </c>
      <c r="J289" s="229">
        <v>45.294</v>
      </c>
      <c r="K289" s="228">
        <f>I289*J289</f>
        <v>6929.982</v>
      </c>
      <c r="L289" s="229">
        <f>I289/I290*100</f>
        <v>86.4406779661017</v>
      </c>
      <c r="M289" s="228">
        <f t="shared" si="34"/>
        <v>153</v>
      </c>
      <c r="N289" s="228">
        <f t="shared" si="36"/>
        <v>6929.982</v>
      </c>
    </row>
    <row r="290" spans="1:14" ht="12.75" customHeight="1">
      <c r="A290" s="1">
        <v>37</v>
      </c>
      <c r="B290" s="782"/>
      <c r="C290" s="775" t="s">
        <v>104</v>
      </c>
      <c r="D290" s="775"/>
      <c r="E290" s="357">
        <f>SUM(E286:E289)</f>
        <v>0</v>
      </c>
      <c r="F290" s="357">
        <v>0</v>
      </c>
      <c r="G290" s="357">
        <f>SUM(G286:G289)</f>
        <v>0</v>
      </c>
      <c r="H290" s="358">
        <v>100</v>
      </c>
      <c r="I290" s="357">
        <f>I286+I287+I288+I289</f>
        <v>177</v>
      </c>
      <c r="J290" s="357">
        <f>K290/I290</f>
        <v>53.740011299435025</v>
      </c>
      <c r="K290" s="357">
        <f>SUM(K286:K289)</f>
        <v>9511.982</v>
      </c>
      <c r="L290" s="358">
        <v>100</v>
      </c>
      <c r="M290" s="357">
        <f>E290+I290</f>
        <v>177</v>
      </c>
      <c r="N290" s="357">
        <f t="shared" si="36"/>
        <v>9511.982</v>
      </c>
    </row>
    <row r="291" spans="1:14" ht="12.75">
      <c r="A291" s="1">
        <v>38</v>
      </c>
      <c r="B291" s="782"/>
      <c r="C291" s="774" t="s">
        <v>105</v>
      </c>
      <c r="D291" s="774"/>
      <c r="E291" s="228">
        <v>0</v>
      </c>
      <c r="F291" s="228">
        <v>0</v>
      </c>
      <c r="G291" s="228">
        <f>E291*F291</f>
        <v>0</v>
      </c>
      <c r="H291" s="229">
        <v>0</v>
      </c>
      <c r="I291" s="228">
        <v>299</v>
      </c>
      <c r="J291" s="228">
        <v>45.29</v>
      </c>
      <c r="K291" s="228">
        <f>I291*J291</f>
        <v>13541.71</v>
      </c>
      <c r="L291" s="229">
        <v>100</v>
      </c>
      <c r="M291" s="228">
        <f>E291+I291</f>
        <v>299</v>
      </c>
      <c r="N291" s="228">
        <f t="shared" si="36"/>
        <v>13541.71</v>
      </c>
    </row>
    <row r="292" spans="1:14" ht="12.75">
      <c r="A292" s="364">
        <v>39</v>
      </c>
      <c r="B292" s="365"/>
      <c r="C292" s="797" t="s">
        <v>15</v>
      </c>
      <c r="D292" s="797"/>
      <c r="E292" s="366">
        <f>E268+E290+E291</f>
        <v>0</v>
      </c>
      <c r="F292" s="366">
        <v>0</v>
      </c>
      <c r="G292" s="366">
        <f>G268+G290+G291</f>
        <v>0</v>
      </c>
      <c r="H292" s="367">
        <v>0</v>
      </c>
      <c r="I292" s="366">
        <f>I268+I290+I291</f>
        <v>1774</v>
      </c>
      <c r="J292" s="367">
        <f>K292/I292</f>
        <v>55.163298759864716</v>
      </c>
      <c r="K292" s="366">
        <f>K268+K290+K291</f>
        <v>97859.69200000001</v>
      </c>
      <c r="L292" s="367">
        <v>0</v>
      </c>
      <c r="M292" s="366">
        <f>E292+I292</f>
        <v>1774</v>
      </c>
      <c r="N292" s="366">
        <f>G292+K292</f>
        <v>97859.69200000001</v>
      </c>
    </row>
    <row r="293" spans="1:4" ht="12.75">
      <c r="A293" s="559" t="s">
        <v>22</v>
      </c>
      <c r="B293" s="559"/>
      <c r="C293" s="559"/>
      <c r="D293" s="559"/>
    </row>
    <row r="294" spans="1:9" ht="12.75">
      <c r="A294" s="559" t="s">
        <v>110</v>
      </c>
      <c r="B294" s="559"/>
      <c r="C294" s="559"/>
      <c r="D294" s="559"/>
      <c r="G294" s="560" t="s">
        <v>21</v>
      </c>
      <c r="H294" s="560"/>
      <c r="I294" s="560"/>
    </row>
    <row r="295" spans="1:14" ht="12.75">
      <c r="A295" s="560" t="s">
        <v>532</v>
      </c>
      <c r="B295" s="560"/>
      <c r="C295" s="560"/>
      <c r="D295" s="560"/>
      <c r="E295" s="560"/>
      <c r="F295" s="560"/>
      <c r="G295" s="560"/>
      <c r="H295" s="560"/>
      <c r="I295" s="560"/>
      <c r="J295" s="560"/>
      <c r="K295" s="560"/>
      <c r="L295" s="560"/>
      <c r="M295" s="560"/>
      <c r="N295" s="560"/>
    </row>
    <row r="296" spans="2:14" ht="12.75">
      <c r="B296" s="796" t="s">
        <v>113</v>
      </c>
      <c r="C296" s="796"/>
      <c r="D296" s="796"/>
      <c r="N296" s="27" t="s">
        <v>111</v>
      </c>
    </row>
    <row r="297" spans="1:14" ht="12.75">
      <c r="A297" s="621" t="s">
        <v>80</v>
      </c>
      <c r="B297" s="777" t="s">
        <v>81</v>
      </c>
      <c r="C297" s="777"/>
      <c r="D297" s="601"/>
      <c r="E297" s="583" t="s">
        <v>86</v>
      </c>
      <c r="F297" s="584"/>
      <c r="G297" s="584"/>
      <c r="H297" s="585"/>
      <c r="I297" s="583" t="s">
        <v>53</v>
      </c>
      <c r="J297" s="584"/>
      <c r="K297" s="584"/>
      <c r="L297" s="585"/>
      <c r="M297" s="583" t="s">
        <v>108</v>
      </c>
      <c r="N297" s="585"/>
    </row>
    <row r="298" spans="1:14" ht="12.75">
      <c r="A298" s="622"/>
      <c r="B298" s="778"/>
      <c r="C298" s="778"/>
      <c r="D298" s="710"/>
      <c r="E298" s="330" t="s">
        <v>82</v>
      </c>
      <c r="F298" s="330" t="s">
        <v>83</v>
      </c>
      <c r="G298" s="330" t="s">
        <v>84</v>
      </c>
      <c r="H298" s="330" t="s">
        <v>109</v>
      </c>
      <c r="I298" s="330" t="s">
        <v>82</v>
      </c>
      <c r="J298" s="330" t="s">
        <v>83</v>
      </c>
      <c r="K298" s="330" t="s">
        <v>84</v>
      </c>
      <c r="L298" s="330" t="s">
        <v>109</v>
      </c>
      <c r="M298" s="330" t="s">
        <v>85</v>
      </c>
      <c r="N298" s="330" t="s">
        <v>84</v>
      </c>
    </row>
    <row r="299" spans="1:14" ht="12.75">
      <c r="A299" s="1">
        <v>1</v>
      </c>
      <c r="B299" s="776" t="s">
        <v>107</v>
      </c>
      <c r="C299" s="776" t="s">
        <v>87</v>
      </c>
      <c r="D299" s="227" t="s">
        <v>487</v>
      </c>
      <c r="E299" s="228">
        <v>0</v>
      </c>
      <c r="F299" s="228">
        <v>0</v>
      </c>
      <c r="G299" s="113">
        <f>E299*F299</f>
        <v>0</v>
      </c>
      <c r="H299" s="229">
        <v>0</v>
      </c>
      <c r="I299" s="228">
        <v>0</v>
      </c>
      <c r="J299" s="228">
        <v>0</v>
      </c>
      <c r="K299" s="228">
        <f>I299*J299</f>
        <v>0</v>
      </c>
      <c r="L299" s="229">
        <f>I299/I304*100</f>
        <v>0</v>
      </c>
      <c r="M299" s="228">
        <f aca="true" t="shared" si="37" ref="M299:M336">E299+I299</f>
        <v>0</v>
      </c>
      <c r="N299" s="228">
        <f aca="true" t="shared" si="38" ref="N299:N309">G299+K299</f>
        <v>0</v>
      </c>
    </row>
    <row r="300" spans="1:14" ht="12.75">
      <c r="A300" s="1">
        <v>2</v>
      </c>
      <c r="B300" s="776"/>
      <c r="C300" s="776"/>
      <c r="D300" s="1" t="s">
        <v>485</v>
      </c>
      <c r="E300" s="228">
        <v>0</v>
      </c>
      <c r="F300" s="228">
        <v>0</v>
      </c>
      <c r="G300" s="228">
        <f>E300*F300</f>
        <v>0</v>
      </c>
      <c r="H300" s="229">
        <v>0</v>
      </c>
      <c r="I300" s="228">
        <v>0</v>
      </c>
      <c r="J300" s="228">
        <v>0</v>
      </c>
      <c r="K300" s="228">
        <f>I300*J300</f>
        <v>0</v>
      </c>
      <c r="L300" s="229">
        <f>I300/I304*100</f>
        <v>0</v>
      </c>
      <c r="M300" s="228">
        <f t="shared" si="37"/>
        <v>0</v>
      </c>
      <c r="N300" s="228">
        <f t="shared" si="38"/>
        <v>0</v>
      </c>
    </row>
    <row r="301" spans="1:14" ht="12.75">
      <c r="A301" s="1">
        <v>3</v>
      </c>
      <c r="B301" s="776"/>
      <c r="C301" s="776"/>
      <c r="D301" s="1" t="s">
        <v>228</v>
      </c>
      <c r="E301" s="228">
        <v>0</v>
      </c>
      <c r="F301" s="228">
        <v>0</v>
      </c>
      <c r="G301" s="228">
        <f>E301*F301</f>
        <v>0</v>
      </c>
      <c r="H301" s="229">
        <v>0</v>
      </c>
      <c r="I301" s="228">
        <v>0</v>
      </c>
      <c r="J301" s="228">
        <v>0</v>
      </c>
      <c r="K301" s="228">
        <f>I301*J301</f>
        <v>0</v>
      </c>
      <c r="L301" s="229">
        <f>I301/I304*100</f>
        <v>0</v>
      </c>
      <c r="M301" s="228">
        <f t="shared" si="37"/>
        <v>0</v>
      </c>
      <c r="N301" s="228">
        <f t="shared" si="38"/>
        <v>0</v>
      </c>
    </row>
    <row r="302" spans="1:14" ht="12.75">
      <c r="A302" s="1">
        <v>4</v>
      </c>
      <c r="B302" s="776"/>
      <c r="C302" s="776"/>
      <c r="D302" s="1" t="s">
        <v>89</v>
      </c>
      <c r="E302" s="228">
        <v>0</v>
      </c>
      <c r="F302" s="228">
        <v>0</v>
      </c>
      <c r="G302" s="228">
        <f>E302*F302</f>
        <v>0</v>
      </c>
      <c r="H302" s="229">
        <v>0</v>
      </c>
      <c r="I302" s="228">
        <v>0</v>
      </c>
      <c r="J302" s="228">
        <v>0</v>
      </c>
      <c r="K302" s="228">
        <f>I302*J302</f>
        <v>0</v>
      </c>
      <c r="L302" s="229">
        <f>I302/I304*100</f>
        <v>0</v>
      </c>
      <c r="M302" s="228">
        <f t="shared" si="37"/>
        <v>0</v>
      </c>
      <c r="N302" s="228">
        <f t="shared" si="38"/>
        <v>0</v>
      </c>
    </row>
    <row r="303" spans="1:14" ht="12.75">
      <c r="A303" s="1">
        <v>5</v>
      </c>
      <c r="B303" s="776"/>
      <c r="C303" s="776"/>
      <c r="D303" s="1" t="s">
        <v>486</v>
      </c>
      <c r="E303" s="228">
        <v>0</v>
      </c>
      <c r="F303" s="228">
        <v>0</v>
      </c>
      <c r="G303" s="228">
        <f>E303*F303</f>
        <v>0</v>
      </c>
      <c r="H303" s="229">
        <v>0</v>
      </c>
      <c r="I303" s="228">
        <v>45</v>
      </c>
      <c r="J303" s="228">
        <v>130</v>
      </c>
      <c r="K303" s="228">
        <f>I303*J303</f>
        <v>5850</v>
      </c>
      <c r="L303" s="229">
        <f>I303/I304*100</f>
        <v>100</v>
      </c>
      <c r="M303" s="228">
        <f t="shared" si="37"/>
        <v>45</v>
      </c>
      <c r="N303" s="228">
        <f t="shared" si="38"/>
        <v>5850</v>
      </c>
    </row>
    <row r="304" spans="1:14" ht="12.75">
      <c r="A304" s="1">
        <v>6</v>
      </c>
      <c r="B304" s="776"/>
      <c r="C304" s="776"/>
      <c r="D304" s="9" t="s">
        <v>4</v>
      </c>
      <c r="E304" s="114">
        <f>SUM(E299:E303)</f>
        <v>0</v>
      </c>
      <c r="F304" s="114">
        <v>0</v>
      </c>
      <c r="G304" s="114">
        <f>SUM(G299:G302)</f>
        <v>0</v>
      </c>
      <c r="H304" s="115">
        <f>SUM(H299:H303)</f>
        <v>0</v>
      </c>
      <c r="I304" s="114">
        <f>SUM(I299:I303)</f>
        <v>45</v>
      </c>
      <c r="J304" s="114">
        <f>K304/I304</f>
        <v>130</v>
      </c>
      <c r="K304" s="114">
        <f>SUM(K299:K303)</f>
        <v>5850</v>
      </c>
      <c r="L304" s="115">
        <f>SUM(L299:L302)</f>
        <v>0</v>
      </c>
      <c r="M304" s="114">
        <f t="shared" si="37"/>
        <v>45</v>
      </c>
      <c r="N304" s="114">
        <f t="shared" si="38"/>
        <v>5850</v>
      </c>
    </row>
    <row r="305" spans="1:14" ht="12.75">
      <c r="A305" s="1">
        <v>7</v>
      </c>
      <c r="B305" s="776"/>
      <c r="C305" s="776" t="s">
        <v>88</v>
      </c>
      <c r="D305" s="1" t="s">
        <v>487</v>
      </c>
      <c r="E305" s="228">
        <v>0</v>
      </c>
      <c r="F305" s="228">
        <v>0</v>
      </c>
      <c r="G305" s="228">
        <f>E305*F305</f>
        <v>0</v>
      </c>
      <c r="H305" s="229">
        <v>0</v>
      </c>
      <c r="I305" s="228">
        <v>0</v>
      </c>
      <c r="J305" s="228">
        <v>0</v>
      </c>
      <c r="K305" s="228">
        <f>I305*J305</f>
        <v>0</v>
      </c>
      <c r="L305" s="229">
        <v>0</v>
      </c>
      <c r="M305" s="228">
        <f t="shared" si="37"/>
        <v>0</v>
      </c>
      <c r="N305" s="228">
        <f t="shared" si="38"/>
        <v>0</v>
      </c>
    </row>
    <row r="306" spans="1:14" ht="12.75">
      <c r="A306" s="1">
        <v>8</v>
      </c>
      <c r="B306" s="776"/>
      <c r="C306" s="776"/>
      <c r="D306" s="1" t="s">
        <v>485</v>
      </c>
      <c r="E306" s="228">
        <v>0</v>
      </c>
      <c r="F306" s="228">
        <v>0</v>
      </c>
      <c r="G306" s="228">
        <f>E306*F306</f>
        <v>0</v>
      </c>
      <c r="H306" s="229">
        <v>0</v>
      </c>
      <c r="I306" s="228">
        <v>0</v>
      </c>
      <c r="J306" s="228">
        <v>0</v>
      </c>
      <c r="K306" s="228">
        <f>I306*J306</f>
        <v>0</v>
      </c>
      <c r="L306" s="229">
        <v>0</v>
      </c>
      <c r="M306" s="228">
        <f t="shared" si="37"/>
        <v>0</v>
      </c>
      <c r="N306" s="228">
        <f t="shared" si="38"/>
        <v>0</v>
      </c>
    </row>
    <row r="307" spans="1:14" ht="12.75">
      <c r="A307" s="1">
        <v>9</v>
      </c>
      <c r="B307" s="776"/>
      <c r="C307" s="776"/>
      <c r="D307" s="1" t="s">
        <v>228</v>
      </c>
      <c r="E307" s="228">
        <v>0</v>
      </c>
      <c r="F307" s="228">
        <v>0</v>
      </c>
      <c r="G307" s="228">
        <f>E307*F307</f>
        <v>0</v>
      </c>
      <c r="H307" s="229">
        <v>0</v>
      </c>
      <c r="I307" s="228">
        <v>0</v>
      </c>
      <c r="J307" s="228">
        <v>0</v>
      </c>
      <c r="K307" s="228">
        <f>I307*J307</f>
        <v>0</v>
      </c>
      <c r="L307" s="229">
        <v>0</v>
      </c>
      <c r="M307" s="228">
        <f t="shared" si="37"/>
        <v>0</v>
      </c>
      <c r="N307" s="228">
        <f t="shared" si="38"/>
        <v>0</v>
      </c>
    </row>
    <row r="308" spans="1:14" ht="12.75">
      <c r="A308" s="1">
        <v>10</v>
      </c>
      <c r="B308" s="776"/>
      <c r="C308" s="776"/>
      <c r="D308" s="1" t="s">
        <v>89</v>
      </c>
      <c r="E308" s="228">
        <v>0</v>
      </c>
      <c r="F308" s="228">
        <v>0</v>
      </c>
      <c r="G308" s="228">
        <f>E308*F308</f>
        <v>0</v>
      </c>
      <c r="H308" s="229">
        <v>0</v>
      </c>
      <c r="I308" s="228">
        <v>0</v>
      </c>
      <c r="J308" s="228">
        <v>0</v>
      </c>
      <c r="K308" s="228">
        <f>I308*J308</f>
        <v>0</v>
      </c>
      <c r="L308" s="229">
        <v>0</v>
      </c>
      <c r="M308" s="228">
        <f t="shared" si="37"/>
        <v>0</v>
      </c>
      <c r="N308" s="228">
        <f t="shared" si="38"/>
        <v>0</v>
      </c>
    </row>
    <row r="309" spans="1:14" ht="12.75">
      <c r="A309" s="1">
        <v>11</v>
      </c>
      <c r="B309" s="776"/>
      <c r="C309" s="776"/>
      <c r="D309" s="1" t="s">
        <v>486</v>
      </c>
      <c r="E309" s="228">
        <v>0</v>
      </c>
      <c r="F309" s="228">
        <v>0</v>
      </c>
      <c r="G309" s="228">
        <f>E309*F309</f>
        <v>0</v>
      </c>
      <c r="H309" s="229">
        <v>0</v>
      </c>
      <c r="I309" s="228">
        <v>15</v>
      </c>
      <c r="J309" s="228">
        <v>115</v>
      </c>
      <c r="K309" s="228">
        <f>I309*J309</f>
        <v>1725</v>
      </c>
      <c r="L309" s="229">
        <f>I309/I311*100</f>
        <v>25</v>
      </c>
      <c r="M309" s="228">
        <f t="shared" si="37"/>
        <v>15</v>
      </c>
      <c r="N309" s="228">
        <f t="shared" si="38"/>
        <v>1725</v>
      </c>
    </row>
    <row r="310" spans="1:14" ht="12.75">
      <c r="A310" s="1">
        <v>12</v>
      </c>
      <c r="B310" s="776"/>
      <c r="C310" s="776"/>
      <c r="D310" s="9" t="s">
        <v>4</v>
      </c>
      <c r="E310" s="114">
        <f>SUM(E305:E309)</f>
        <v>0</v>
      </c>
      <c r="F310" s="114">
        <v>0</v>
      </c>
      <c r="G310" s="114">
        <f>SUM(G305:G309)</f>
        <v>0</v>
      </c>
      <c r="H310" s="115">
        <f>SUM(H305:H309)</f>
        <v>0</v>
      </c>
      <c r="I310" s="114">
        <f>SUM(I305:I309)</f>
        <v>15</v>
      </c>
      <c r="J310" s="114">
        <f>K310/I310</f>
        <v>115</v>
      </c>
      <c r="K310" s="114">
        <f>SUM(K305:K309)</f>
        <v>1725</v>
      </c>
      <c r="L310" s="115">
        <f>SUM(L305:L309)</f>
        <v>25</v>
      </c>
      <c r="M310" s="114">
        <f t="shared" si="37"/>
        <v>15</v>
      </c>
      <c r="N310" s="114">
        <f>G310+K310</f>
        <v>1725</v>
      </c>
    </row>
    <row r="311" spans="1:14" ht="12.75">
      <c r="A311" s="1">
        <v>13</v>
      </c>
      <c r="B311" s="776"/>
      <c r="C311" s="657" t="s">
        <v>90</v>
      </c>
      <c r="D311" s="657"/>
      <c r="E311" s="114">
        <f>E304+E310</f>
        <v>0</v>
      </c>
      <c r="F311" s="114">
        <v>0</v>
      </c>
      <c r="G311" s="114">
        <f>G304+G310</f>
        <v>0</v>
      </c>
      <c r="H311" s="115">
        <v>0</v>
      </c>
      <c r="I311" s="114">
        <f>I304+I310</f>
        <v>60</v>
      </c>
      <c r="J311" s="114">
        <f>K311/I311</f>
        <v>126.25</v>
      </c>
      <c r="K311" s="114">
        <f>K304+K310</f>
        <v>7575</v>
      </c>
      <c r="L311" s="115">
        <f>I311/I315*100</f>
        <v>11.811023622047244</v>
      </c>
      <c r="M311" s="114">
        <f t="shared" si="37"/>
        <v>60</v>
      </c>
      <c r="N311" s="114">
        <f>G311+K311</f>
        <v>7575</v>
      </c>
    </row>
    <row r="312" spans="1:14" ht="12.75">
      <c r="A312" s="1">
        <v>14</v>
      </c>
      <c r="B312" s="776"/>
      <c r="C312" s="774" t="s">
        <v>91</v>
      </c>
      <c r="D312" s="774"/>
      <c r="E312" s="228">
        <v>0</v>
      </c>
      <c r="F312" s="228">
        <v>0</v>
      </c>
      <c r="G312" s="228">
        <f>E312*F312</f>
        <v>0</v>
      </c>
      <c r="H312" s="229">
        <v>0</v>
      </c>
      <c r="I312" s="228">
        <v>24</v>
      </c>
      <c r="J312" s="228">
        <v>65</v>
      </c>
      <c r="K312" s="228">
        <f>I312*J312</f>
        <v>1560</v>
      </c>
      <c r="L312" s="229">
        <f>I312/I315*100</f>
        <v>4.724409448818897</v>
      </c>
      <c r="M312" s="228">
        <f t="shared" si="37"/>
        <v>24</v>
      </c>
      <c r="N312" s="228">
        <f>G312+K312</f>
        <v>1560</v>
      </c>
    </row>
    <row r="313" spans="1:14" ht="12.75">
      <c r="A313" s="1">
        <v>15</v>
      </c>
      <c r="B313" s="776"/>
      <c r="C313" s="774" t="s">
        <v>92</v>
      </c>
      <c r="D313" s="774"/>
      <c r="E313" s="228">
        <v>0</v>
      </c>
      <c r="F313" s="228">
        <v>0</v>
      </c>
      <c r="G313" s="228">
        <f>E313*F313</f>
        <v>0</v>
      </c>
      <c r="H313" s="229">
        <v>0</v>
      </c>
      <c r="I313" s="228">
        <v>424</v>
      </c>
      <c r="J313" s="228">
        <v>47</v>
      </c>
      <c r="K313" s="228">
        <f>I313*J313</f>
        <v>19928</v>
      </c>
      <c r="L313" s="229">
        <f>I313/I315*100</f>
        <v>83.46456692913385</v>
      </c>
      <c r="M313" s="228">
        <f t="shared" si="37"/>
        <v>424</v>
      </c>
      <c r="N313" s="228">
        <f>G313+K313</f>
        <v>19928</v>
      </c>
    </row>
    <row r="314" spans="1:14" ht="12.75">
      <c r="A314" s="1">
        <v>16</v>
      </c>
      <c r="B314" s="776"/>
      <c r="C314" s="779" t="s">
        <v>265</v>
      </c>
      <c r="D314" s="780"/>
      <c r="E314" s="228">
        <v>0</v>
      </c>
      <c r="F314" s="228">
        <v>0</v>
      </c>
      <c r="G314" s="228">
        <f>E314*F314</f>
        <v>0</v>
      </c>
      <c r="H314" s="229">
        <v>0</v>
      </c>
      <c r="I314" s="228">
        <v>0</v>
      </c>
      <c r="J314" s="228">
        <v>0</v>
      </c>
      <c r="K314" s="228">
        <f>I314*J314</f>
        <v>0</v>
      </c>
      <c r="L314" s="229">
        <f>I314/I315*100</f>
        <v>0</v>
      </c>
      <c r="M314" s="228">
        <f t="shared" si="37"/>
        <v>0</v>
      </c>
      <c r="N314" s="228">
        <f>G314+K314</f>
        <v>0</v>
      </c>
    </row>
    <row r="315" spans="1:14" ht="12.75">
      <c r="A315" s="1">
        <v>17</v>
      </c>
      <c r="B315" s="776"/>
      <c r="C315" s="775" t="s">
        <v>93</v>
      </c>
      <c r="D315" s="775"/>
      <c r="E315" s="357">
        <f>SUM(E311:E314)</f>
        <v>0</v>
      </c>
      <c r="F315" s="357">
        <v>0</v>
      </c>
      <c r="G315" s="357">
        <f>SUM(G311:G314)</f>
        <v>0</v>
      </c>
      <c r="H315" s="358">
        <f>H311+H312+H313</f>
        <v>0</v>
      </c>
      <c r="I315" s="357">
        <f>I311+I312+I313</f>
        <v>508</v>
      </c>
      <c r="J315" s="357">
        <f>K315/I315</f>
        <v>57.210629921259844</v>
      </c>
      <c r="K315" s="357">
        <f>SUM(K311:K314)</f>
        <v>29063</v>
      </c>
      <c r="L315" s="358">
        <v>100</v>
      </c>
      <c r="M315" s="357">
        <f t="shared" si="37"/>
        <v>508</v>
      </c>
      <c r="N315" s="357">
        <f>SUM(N311:N314)</f>
        <v>29063</v>
      </c>
    </row>
    <row r="316" spans="1:14" ht="12.75">
      <c r="A316" s="1">
        <v>18</v>
      </c>
      <c r="B316" s="781" t="s">
        <v>106</v>
      </c>
      <c r="C316" s="781" t="s">
        <v>47</v>
      </c>
      <c r="D316" s="1" t="s">
        <v>94</v>
      </c>
      <c r="E316" s="228">
        <v>0</v>
      </c>
      <c r="F316" s="228">
        <v>0</v>
      </c>
      <c r="G316" s="228">
        <f>E316*F316</f>
        <v>0</v>
      </c>
      <c r="H316" s="229">
        <v>0</v>
      </c>
      <c r="I316" s="228">
        <v>0</v>
      </c>
      <c r="J316" s="228">
        <v>0</v>
      </c>
      <c r="K316" s="228">
        <f>I316*J316</f>
        <v>0</v>
      </c>
      <c r="L316" s="229">
        <v>0</v>
      </c>
      <c r="M316" s="228">
        <f t="shared" si="37"/>
        <v>0</v>
      </c>
      <c r="N316" s="228">
        <f aca="true" t="shared" si="39" ref="N316:N338">G316+K316</f>
        <v>0</v>
      </c>
    </row>
    <row r="317" spans="1:14" ht="12.75">
      <c r="A317" s="1">
        <v>19</v>
      </c>
      <c r="B317" s="782"/>
      <c r="C317" s="782"/>
      <c r="D317" s="1" t="s">
        <v>95</v>
      </c>
      <c r="E317" s="228">
        <v>0</v>
      </c>
      <c r="F317" s="228">
        <v>0</v>
      </c>
      <c r="G317" s="228">
        <f>E317*F317</f>
        <v>0</v>
      </c>
      <c r="H317" s="229">
        <v>0</v>
      </c>
      <c r="I317" s="228">
        <v>0</v>
      </c>
      <c r="J317" s="228">
        <v>0</v>
      </c>
      <c r="K317" s="228">
        <f>I317*J317</f>
        <v>0</v>
      </c>
      <c r="L317" s="229">
        <v>0</v>
      </c>
      <c r="M317" s="228">
        <f t="shared" si="37"/>
        <v>0</v>
      </c>
      <c r="N317" s="228">
        <f t="shared" si="39"/>
        <v>0</v>
      </c>
    </row>
    <row r="318" spans="1:14" ht="12.75">
      <c r="A318" s="1">
        <v>20</v>
      </c>
      <c r="B318" s="782"/>
      <c r="C318" s="782"/>
      <c r="D318" s="1" t="s">
        <v>96</v>
      </c>
      <c r="E318" s="228">
        <v>0</v>
      </c>
      <c r="F318" s="228">
        <v>0</v>
      </c>
      <c r="G318" s="228">
        <f>E318*F318</f>
        <v>0</v>
      </c>
      <c r="H318" s="229">
        <v>0</v>
      </c>
      <c r="I318" s="228">
        <v>0</v>
      </c>
      <c r="J318" s="228">
        <v>0</v>
      </c>
      <c r="K318" s="228">
        <f>I318*J318</f>
        <v>0</v>
      </c>
      <c r="L318" s="229">
        <v>0</v>
      </c>
      <c r="M318" s="228">
        <f t="shared" si="37"/>
        <v>0</v>
      </c>
      <c r="N318" s="228">
        <f t="shared" si="39"/>
        <v>0</v>
      </c>
    </row>
    <row r="319" spans="1:14" ht="12.75">
      <c r="A319" s="1">
        <v>21</v>
      </c>
      <c r="B319" s="782"/>
      <c r="C319" s="782"/>
      <c r="D319" s="1" t="s">
        <v>97</v>
      </c>
      <c r="E319" s="228">
        <v>0</v>
      </c>
      <c r="F319" s="228">
        <v>0</v>
      </c>
      <c r="G319" s="228">
        <f>E319*F319</f>
        <v>0</v>
      </c>
      <c r="H319" s="229">
        <v>0</v>
      </c>
      <c r="I319" s="228">
        <v>0</v>
      </c>
      <c r="J319" s="228">
        <v>0</v>
      </c>
      <c r="K319" s="228">
        <f>I319*J319</f>
        <v>0</v>
      </c>
      <c r="L319" s="229">
        <v>0</v>
      </c>
      <c r="M319" s="228">
        <f t="shared" si="37"/>
        <v>0</v>
      </c>
      <c r="N319" s="228">
        <f t="shared" si="39"/>
        <v>0</v>
      </c>
    </row>
    <row r="320" spans="1:14" ht="12.75">
      <c r="A320" s="1">
        <v>22</v>
      </c>
      <c r="B320" s="782"/>
      <c r="C320" s="782"/>
      <c r="D320" s="1" t="s">
        <v>98</v>
      </c>
      <c r="E320" s="228">
        <v>0</v>
      </c>
      <c r="F320" s="228">
        <v>0</v>
      </c>
      <c r="G320" s="228">
        <f>E320*F320</f>
        <v>0</v>
      </c>
      <c r="H320" s="229">
        <v>0</v>
      </c>
      <c r="I320" s="228">
        <v>10</v>
      </c>
      <c r="J320" s="228">
        <v>100</v>
      </c>
      <c r="K320" s="228">
        <f>I320*J320</f>
        <v>1000</v>
      </c>
      <c r="L320" s="229">
        <v>0</v>
      </c>
      <c r="M320" s="228">
        <f t="shared" si="37"/>
        <v>10</v>
      </c>
      <c r="N320" s="228">
        <f t="shared" si="39"/>
        <v>1000</v>
      </c>
    </row>
    <row r="321" spans="1:14" ht="12.75">
      <c r="A321" s="1">
        <v>23</v>
      </c>
      <c r="B321" s="782"/>
      <c r="C321" s="783"/>
      <c r="D321" s="9" t="s">
        <v>4</v>
      </c>
      <c r="E321" s="114">
        <f>SUM(E316:E320)</f>
        <v>0</v>
      </c>
      <c r="F321" s="114">
        <v>0</v>
      </c>
      <c r="G321" s="114">
        <f>SUM(G316:G320)</f>
        <v>0</v>
      </c>
      <c r="H321" s="115">
        <v>100</v>
      </c>
      <c r="I321" s="114">
        <f>I316+I317+I318+I319+I320</f>
        <v>10</v>
      </c>
      <c r="J321" s="114">
        <v>0</v>
      </c>
      <c r="K321" s="114">
        <f>SUM(K316:K320)</f>
        <v>1000</v>
      </c>
      <c r="L321" s="115">
        <v>100</v>
      </c>
      <c r="M321" s="114">
        <f t="shared" si="37"/>
        <v>10</v>
      </c>
      <c r="N321" s="114">
        <f t="shared" si="39"/>
        <v>1000</v>
      </c>
    </row>
    <row r="322" spans="1:14" ht="12.75">
      <c r="A322" s="1">
        <v>24</v>
      </c>
      <c r="B322" s="782"/>
      <c r="C322" s="781" t="s">
        <v>48</v>
      </c>
      <c r="D322" s="1" t="s">
        <v>94</v>
      </c>
      <c r="E322" s="228">
        <v>0</v>
      </c>
      <c r="F322" s="228">
        <v>0</v>
      </c>
      <c r="G322" s="228">
        <f>E322*F322</f>
        <v>0</v>
      </c>
      <c r="H322" s="229">
        <v>0</v>
      </c>
      <c r="I322" s="228">
        <v>0</v>
      </c>
      <c r="J322" s="228">
        <v>0</v>
      </c>
      <c r="K322" s="228">
        <f>I322*J322</f>
        <v>0</v>
      </c>
      <c r="L322" s="229">
        <v>0</v>
      </c>
      <c r="M322" s="228">
        <f t="shared" si="37"/>
        <v>0</v>
      </c>
      <c r="N322" s="228">
        <f t="shared" si="39"/>
        <v>0</v>
      </c>
    </row>
    <row r="323" spans="1:14" ht="12.75">
      <c r="A323" s="1">
        <v>25</v>
      </c>
      <c r="B323" s="782"/>
      <c r="C323" s="782"/>
      <c r="D323" s="1" t="s">
        <v>96</v>
      </c>
      <c r="E323" s="228">
        <v>0</v>
      </c>
      <c r="F323" s="228">
        <v>0</v>
      </c>
      <c r="G323" s="228">
        <f>E323*F323</f>
        <v>0</v>
      </c>
      <c r="H323" s="229">
        <v>0</v>
      </c>
      <c r="I323" s="228">
        <v>0</v>
      </c>
      <c r="J323" s="228">
        <v>0</v>
      </c>
      <c r="K323" s="228">
        <f>I323*J323</f>
        <v>0</v>
      </c>
      <c r="L323" s="229">
        <v>0</v>
      </c>
      <c r="M323" s="228">
        <f t="shared" si="37"/>
        <v>0</v>
      </c>
      <c r="N323" s="228">
        <f t="shared" si="39"/>
        <v>0</v>
      </c>
    </row>
    <row r="324" spans="1:14" ht="12.75">
      <c r="A324" s="1">
        <v>26</v>
      </c>
      <c r="B324" s="782"/>
      <c r="C324" s="782"/>
      <c r="D324" s="1" t="s">
        <v>97</v>
      </c>
      <c r="E324" s="228">
        <v>0</v>
      </c>
      <c r="F324" s="228">
        <v>0</v>
      </c>
      <c r="G324" s="228">
        <f>E324*F324</f>
        <v>0</v>
      </c>
      <c r="H324" s="229">
        <v>0</v>
      </c>
      <c r="I324" s="228">
        <v>0</v>
      </c>
      <c r="J324" s="228">
        <v>0</v>
      </c>
      <c r="K324" s="228">
        <f>I324*J324</f>
        <v>0</v>
      </c>
      <c r="L324" s="229">
        <v>0</v>
      </c>
      <c r="M324" s="228">
        <f t="shared" si="37"/>
        <v>0</v>
      </c>
      <c r="N324" s="228">
        <f t="shared" si="39"/>
        <v>0</v>
      </c>
    </row>
    <row r="325" spans="1:14" ht="12.75">
      <c r="A325" s="1">
        <v>27</v>
      </c>
      <c r="B325" s="782"/>
      <c r="C325" s="782"/>
      <c r="D325" s="1" t="s">
        <v>98</v>
      </c>
      <c r="E325" s="228">
        <v>0</v>
      </c>
      <c r="F325" s="228">
        <v>0</v>
      </c>
      <c r="G325" s="228">
        <f>E325*F325</f>
        <v>0</v>
      </c>
      <c r="H325" s="229">
        <v>0</v>
      </c>
      <c r="I325" s="228">
        <v>2</v>
      </c>
      <c r="J325" s="228">
        <v>282</v>
      </c>
      <c r="K325" s="228">
        <f>I325*J325</f>
        <v>564</v>
      </c>
      <c r="L325" s="229">
        <v>0</v>
      </c>
      <c r="M325" s="228">
        <f t="shared" si="37"/>
        <v>2</v>
      </c>
      <c r="N325" s="228">
        <f t="shared" si="39"/>
        <v>564</v>
      </c>
    </row>
    <row r="326" spans="1:14" ht="12.75">
      <c r="A326" s="1">
        <v>28</v>
      </c>
      <c r="B326" s="782"/>
      <c r="C326" s="783"/>
      <c r="D326" s="9" t="s">
        <v>4</v>
      </c>
      <c r="E326" s="114">
        <f>SUM(E322:E325)</f>
        <v>0</v>
      </c>
      <c r="F326" s="114">
        <v>0</v>
      </c>
      <c r="G326" s="114">
        <f>SUM(G322:G325)</f>
        <v>0</v>
      </c>
      <c r="H326" s="115">
        <v>100</v>
      </c>
      <c r="I326" s="114">
        <f>I322+I323+I324+I325</f>
        <v>2</v>
      </c>
      <c r="J326" s="114">
        <v>0</v>
      </c>
      <c r="K326" s="114">
        <f>SUM(K322:K325)</f>
        <v>564</v>
      </c>
      <c r="L326" s="115">
        <v>100</v>
      </c>
      <c r="M326" s="114">
        <f t="shared" si="37"/>
        <v>2</v>
      </c>
      <c r="N326" s="114">
        <f t="shared" si="39"/>
        <v>564</v>
      </c>
    </row>
    <row r="327" spans="1:14" ht="12.75">
      <c r="A327" s="1">
        <v>29</v>
      </c>
      <c r="B327" s="782"/>
      <c r="C327" s="781" t="s">
        <v>99</v>
      </c>
      <c r="D327" s="1" t="s">
        <v>94</v>
      </c>
      <c r="E327" s="228">
        <v>0</v>
      </c>
      <c r="F327" s="228">
        <v>0</v>
      </c>
      <c r="G327" s="228">
        <f>E327*F327</f>
        <v>0</v>
      </c>
      <c r="H327" s="229">
        <v>0</v>
      </c>
      <c r="I327" s="228">
        <v>0</v>
      </c>
      <c r="J327" s="228">
        <v>0</v>
      </c>
      <c r="K327" s="228">
        <f>I327*J327</f>
        <v>0</v>
      </c>
      <c r="L327" s="229">
        <v>0</v>
      </c>
      <c r="M327" s="228">
        <f t="shared" si="37"/>
        <v>0</v>
      </c>
      <c r="N327" s="228">
        <f t="shared" si="39"/>
        <v>0</v>
      </c>
    </row>
    <row r="328" spans="1:14" ht="12.75">
      <c r="A328" s="1">
        <v>30</v>
      </c>
      <c r="B328" s="782"/>
      <c r="C328" s="782"/>
      <c r="D328" s="1" t="s">
        <v>95</v>
      </c>
      <c r="E328" s="228">
        <v>0</v>
      </c>
      <c r="F328" s="228">
        <v>0</v>
      </c>
      <c r="G328" s="228">
        <f>E328*F328</f>
        <v>0</v>
      </c>
      <c r="H328" s="229">
        <v>0</v>
      </c>
      <c r="I328" s="228">
        <v>0</v>
      </c>
      <c r="J328" s="228">
        <v>0</v>
      </c>
      <c r="K328" s="228">
        <f>I328*J328</f>
        <v>0</v>
      </c>
      <c r="L328" s="229">
        <v>0</v>
      </c>
      <c r="M328" s="228">
        <f t="shared" si="37"/>
        <v>0</v>
      </c>
      <c r="N328" s="228">
        <f t="shared" si="39"/>
        <v>0</v>
      </c>
    </row>
    <row r="329" spans="1:14" ht="12.75">
      <c r="A329" s="1">
        <v>31</v>
      </c>
      <c r="B329" s="782"/>
      <c r="C329" s="782"/>
      <c r="D329" s="1" t="s">
        <v>96</v>
      </c>
      <c r="E329" s="228">
        <v>0</v>
      </c>
      <c r="F329" s="228">
        <v>0</v>
      </c>
      <c r="G329" s="228">
        <f>E329*F329</f>
        <v>0</v>
      </c>
      <c r="H329" s="229">
        <v>0</v>
      </c>
      <c r="I329" s="228">
        <v>0</v>
      </c>
      <c r="J329" s="228">
        <v>0</v>
      </c>
      <c r="K329" s="228">
        <f>I329*J329</f>
        <v>0</v>
      </c>
      <c r="L329" s="229">
        <v>0</v>
      </c>
      <c r="M329" s="228">
        <f t="shared" si="37"/>
        <v>0</v>
      </c>
      <c r="N329" s="228">
        <f t="shared" si="39"/>
        <v>0</v>
      </c>
    </row>
    <row r="330" spans="1:14" ht="12.75">
      <c r="A330" s="1">
        <v>32</v>
      </c>
      <c r="B330" s="782"/>
      <c r="C330" s="782"/>
      <c r="D330" s="1" t="s">
        <v>97</v>
      </c>
      <c r="E330" s="228">
        <v>0</v>
      </c>
      <c r="F330" s="228">
        <v>0</v>
      </c>
      <c r="G330" s="228">
        <f>E330*F330</f>
        <v>0</v>
      </c>
      <c r="H330" s="229">
        <v>0</v>
      </c>
      <c r="I330" s="228">
        <v>0</v>
      </c>
      <c r="J330" s="228">
        <v>0</v>
      </c>
      <c r="K330" s="228">
        <f>I330*J330</f>
        <v>0</v>
      </c>
      <c r="L330" s="229">
        <v>0</v>
      </c>
      <c r="M330" s="228">
        <f t="shared" si="37"/>
        <v>0</v>
      </c>
      <c r="N330" s="228">
        <f t="shared" si="39"/>
        <v>0</v>
      </c>
    </row>
    <row r="331" spans="1:14" ht="12.75">
      <c r="A331" s="1">
        <v>33</v>
      </c>
      <c r="B331" s="782"/>
      <c r="C331" s="783"/>
      <c r="D331" s="9" t="s">
        <v>4</v>
      </c>
      <c r="E331" s="114">
        <f>SUM(E327:E330)</f>
        <v>0</v>
      </c>
      <c r="F331" s="114">
        <v>0</v>
      </c>
      <c r="G331" s="114">
        <f>SUM(G327:G330)</f>
        <v>0</v>
      </c>
      <c r="H331" s="115">
        <v>100</v>
      </c>
      <c r="I331" s="114">
        <f>SUM(I327:I330)</f>
        <v>0</v>
      </c>
      <c r="J331" s="114">
        <v>0</v>
      </c>
      <c r="K331" s="114">
        <f>SUM(K327:K330)</f>
        <v>0</v>
      </c>
      <c r="L331" s="115">
        <v>100</v>
      </c>
      <c r="M331" s="114">
        <f t="shared" si="37"/>
        <v>0</v>
      </c>
      <c r="N331" s="114">
        <f t="shared" si="39"/>
        <v>0</v>
      </c>
    </row>
    <row r="332" spans="1:14" ht="12.75">
      <c r="A332" s="1">
        <v>34</v>
      </c>
      <c r="B332" s="782"/>
      <c r="C332" s="774" t="s">
        <v>100</v>
      </c>
      <c r="D332" s="774"/>
      <c r="E332" s="228">
        <v>0</v>
      </c>
      <c r="F332" s="228">
        <v>0</v>
      </c>
      <c r="G332" s="228">
        <f>E332*F332</f>
        <v>0</v>
      </c>
      <c r="H332" s="229">
        <v>100</v>
      </c>
      <c r="I332" s="228">
        <v>0</v>
      </c>
      <c r="J332" s="228">
        <v>0</v>
      </c>
      <c r="K332" s="228">
        <f>I332*J332</f>
        <v>0</v>
      </c>
      <c r="L332" s="229">
        <v>100</v>
      </c>
      <c r="M332" s="228">
        <f t="shared" si="37"/>
        <v>0</v>
      </c>
      <c r="N332" s="228">
        <f t="shared" si="39"/>
        <v>0</v>
      </c>
    </row>
    <row r="333" spans="1:14" ht="12.75">
      <c r="A333" s="1">
        <v>35</v>
      </c>
      <c r="B333" s="782"/>
      <c r="C333" s="657" t="s">
        <v>101</v>
      </c>
      <c r="D333" s="657"/>
      <c r="E333" s="114">
        <f>E321+E326+E331</f>
        <v>0</v>
      </c>
      <c r="F333" s="114">
        <v>0</v>
      </c>
      <c r="G333" s="114">
        <f>G321+G326+G331+G332</f>
        <v>0</v>
      </c>
      <c r="H333" s="115">
        <v>0</v>
      </c>
      <c r="I333" s="114">
        <f>I321+I326+I331+I332</f>
        <v>12</v>
      </c>
      <c r="J333" s="114">
        <v>0</v>
      </c>
      <c r="K333" s="114">
        <f>K321+K326+K331+K332</f>
        <v>1564</v>
      </c>
      <c r="L333" s="115">
        <f>I333/I337*100</f>
        <v>4.562737642585551</v>
      </c>
      <c r="M333" s="114">
        <f t="shared" si="37"/>
        <v>12</v>
      </c>
      <c r="N333" s="114">
        <f t="shared" si="39"/>
        <v>1564</v>
      </c>
    </row>
    <row r="334" spans="1:14" ht="12.75">
      <c r="A334" s="1">
        <v>36</v>
      </c>
      <c r="B334" s="782"/>
      <c r="C334" s="774" t="s">
        <v>102</v>
      </c>
      <c r="D334" s="774"/>
      <c r="E334" s="228">
        <v>0</v>
      </c>
      <c r="F334" s="228">
        <v>0</v>
      </c>
      <c r="G334" s="228">
        <f>E334*F334</f>
        <v>0</v>
      </c>
      <c r="H334" s="229">
        <v>0</v>
      </c>
      <c r="I334" s="228">
        <v>0</v>
      </c>
      <c r="J334" s="228">
        <v>0</v>
      </c>
      <c r="K334" s="228">
        <f>I334*J334</f>
        <v>0</v>
      </c>
      <c r="L334" s="229">
        <f>I334/I337*100</f>
        <v>0</v>
      </c>
      <c r="M334" s="228">
        <f t="shared" si="37"/>
        <v>0</v>
      </c>
      <c r="N334" s="228">
        <f t="shared" si="39"/>
        <v>0</v>
      </c>
    </row>
    <row r="335" spans="1:14" ht="12.75">
      <c r="A335" s="1">
        <v>37</v>
      </c>
      <c r="B335" s="782"/>
      <c r="C335" s="774" t="s">
        <v>92</v>
      </c>
      <c r="D335" s="774"/>
      <c r="E335" s="228">
        <v>0</v>
      </c>
      <c r="F335" s="228">
        <v>0</v>
      </c>
      <c r="G335" s="228">
        <f>E335*F335</f>
        <v>0</v>
      </c>
      <c r="H335" s="229">
        <v>0</v>
      </c>
      <c r="I335" s="228">
        <v>0</v>
      </c>
      <c r="J335" s="228">
        <v>0</v>
      </c>
      <c r="K335" s="228">
        <f>I335*J335</f>
        <v>0</v>
      </c>
      <c r="L335" s="229">
        <f>I335/I337*100</f>
        <v>0</v>
      </c>
      <c r="M335" s="228">
        <f t="shared" si="37"/>
        <v>0</v>
      </c>
      <c r="N335" s="228">
        <f t="shared" si="39"/>
        <v>0</v>
      </c>
    </row>
    <row r="336" spans="1:14" ht="12.75">
      <c r="A336" s="1">
        <v>38</v>
      </c>
      <c r="B336" s="782"/>
      <c r="C336" s="774" t="s">
        <v>103</v>
      </c>
      <c r="D336" s="774"/>
      <c r="E336" s="228">
        <v>0</v>
      </c>
      <c r="F336" s="230">
        <v>0</v>
      </c>
      <c r="G336" s="228">
        <f>E336*F336</f>
        <v>0</v>
      </c>
      <c r="H336" s="229">
        <v>0</v>
      </c>
      <c r="I336" s="228">
        <v>251</v>
      </c>
      <c r="J336" s="229">
        <v>45.211</v>
      </c>
      <c r="K336" s="228">
        <f>I336*J336</f>
        <v>11347.961</v>
      </c>
      <c r="L336" s="229">
        <f>I336/I337*100</f>
        <v>95.43726235741445</v>
      </c>
      <c r="M336" s="228">
        <f t="shared" si="37"/>
        <v>251</v>
      </c>
      <c r="N336" s="228">
        <f t="shared" si="39"/>
        <v>11347.961</v>
      </c>
    </row>
    <row r="337" spans="1:14" ht="12.75">
      <c r="A337" s="204">
        <v>39</v>
      </c>
      <c r="B337" s="782"/>
      <c r="C337" s="775" t="s">
        <v>104</v>
      </c>
      <c r="D337" s="775"/>
      <c r="E337" s="357">
        <f>SUM(E333:E336)</f>
        <v>0</v>
      </c>
      <c r="F337" s="357">
        <v>0</v>
      </c>
      <c r="G337" s="357">
        <f>SUM(G333:G336)</f>
        <v>0</v>
      </c>
      <c r="H337" s="358">
        <v>100</v>
      </c>
      <c r="I337" s="357">
        <f>I333+I334+I335+I336</f>
        <v>263</v>
      </c>
      <c r="J337" s="357">
        <f>K337/I337</f>
        <v>49.094908745247146</v>
      </c>
      <c r="K337" s="357">
        <f>SUM(K333:K336)</f>
        <v>12911.961</v>
      </c>
      <c r="L337" s="358">
        <v>100</v>
      </c>
      <c r="M337" s="357">
        <f>E337+I337</f>
        <v>263</v>
      </c>
      <c r="N337" s="357">
        <f t="shared" si="39"/>
        <v>12911.961</v>
      </c>
    </row>
    <row r="338" spans="2:14" ht="12.75">
      <c r="B338" s="782"/>
      <c r="C338" s="774" t="s">
        <v>105</v>
      </c>
      <c r="D338" s="774"/>
      <c r="E338" s="228">
        <v>0</v>
      </c>
      <c r="F338" s="228">
        <v>0</v>
      </c>
      <c r="G338" s="228">
        <f>E338*F338</f>
        <v>0</v>
      </c>
      <c r="H338" s="229">
        <v>0</v>
      </c>
      <c r="I338" s="228"/>
      <c r="J338" s="228">
        <v>0</v>
      </c>
      <c r="K338" s="228">
        <f>I338*J338</f>
        <v>0</v>
      </c>
      <c r="L338" s="229">
        <v>100</v>
      </c>
      <c r="M338" s="228">
        <f>E338+I338</f>
        <v>0</v>
      </c>
      <c r="N338" s="228">
        <f t="shared" si="39"/>
        <v>0</v>
      </c>
    </row>
    <row r="339" spans="2:14" ht="12.75">
      <c r="B339" s="231"/>
      <c r="C339" s="797" t="s">
        <v>15</v>
      </c>
      <c r="D339" s="797"/>
      <c r="E339" s="366">
        <f>E315+E337+E338</f>
        <v>0</v>
      </c>
      <c r="F339" s="366">
        <v>0</v>
      </c>
      <c r="G339" s="366">
        <f>G315+G337+G338</f>
        <v>0</v>
      </c>
      <c r="H339" s="367">
        <v>0</v>
      </c>
      <c r="I339" s="366">
        <f>I315+I337+I338</f>
        <v>771</v>
      </c>
      <c r="J339" s="367">
        <f>K339/I339</f>
        <v>54.44223216601815</v>
      </c>
      <c r="K339" s="366">
        <f>K315+K337+K338</f>
        <v>41974.960999999996</v>
      </c>
      <c r="L339" s="367">
        <v>0</v>
      </c>
      <c r="M339" s="366">
        <f>E339+I339</f>
        <v>771</v>
      </c>
      <c r="N339" s="366">
        <f>G339+K339</f>
        <v>41974.960999999996</v>
      </c>
    </row>
  </sheetData>
  <sheetProtection/>
  <mergeCells count="206">
    <mergeCell ref="C338:D338"/>
    <mergeCell ref="C339:D339"/>
    <mergeCell ref="B316:B338"/>
    <mergeCell ref="C316:C321"/>
    <mergeCell ref="C322:C326"/>
    <mergeCell ref="C327:C331"/>
    <mergeCell ref="C332:D332"/>
    <mergeCell ref="C333:D333"/>
    <mergeCell ref="C334:D334"/>
    <mergeCell ref="C335:D335"/>
    <mergeCell ref="C336:D336"/>
    <mergeCell ref="C337:D337"/>
    <mergeCell ref="B299:B315"/>
    <mergeCell ref="C299:C304"/>
    <mergeCell ref="C305:C310"/>
    <mergeCell ref="C311:D311"/>
    <mergeCell ref="C312:D312"/>
    <mergeCell ref="C313:D313"/>
    <mergeCell ref="C314:D314"/>
    <mergeCell ref="C315:D315"/>
    <mergeCell ref="A293:D293"/>
    <mergeCell ref="A294:D294"/>
    <mergeCell ref="G294:I294"/>
    <mergeCell ref="A295:N295"/>
    <mergeCell ref="B296:D296"/>
    <mergeCell ref="A297:A298"/>
    <mergeCell ref="B297:D298"/>
    <mergeCell ref="E297:H297"/>
    <mergeCell ref="I297:L297"/>
    <mergeCell ref="M297:N297"/>
    <mergeCell ref="C258:C263"/>
    <mergeCell ref="B269:B291"/>
    <mergeCell ref="C269:C274"/>
    <mergeCell ref="C275:C279"/>
    <mergeCell ref="C280:C284"/>
    <mergeCell ref="C292:D292"/>
    <mergeCell ref="C264:D264"/>
    <mergeCell ref="C265:D265"/>
    <mergeCell ref="C266:D266"/>
    <mergeCell ref="C267:D267"/>
    <mergeCell ref="A246:D246"/>
    <mergeCell ref="G247:I247"/>
    <mergeCell ref="A248:N248"/>
    <mergeCell ref="B249:D249"/>
    <mergeCell ref="A250:A251"/>
    <mergeCell ref="B250:D251"/>
    <mergeCell ref="E250:H250"/>
    <mergeCell ref="I250:L250"/>
    <mergeCell ref="M250:N250"/>
    <mergeCell ref="A247:D247"/>
    <mergeCell ref="C242:D242"/>
    <mergeCell ref="C243:D243"/>
    <mergeCell ref="B4:D4"/>
    <mergeCell ref="B55:D55"/>
    <mergeCell ref="B103:D103"/>
    <mergeCell ref="B151:D151"/>
    <mergeCell ref="B199:D199"/>
    <mergeCell ref="B220:B242"/>
    <mergeCell ref="C220:C225"/>
    <mergeCell ref="C226:C230"/>
    <mergeCell ref="B202:B219"/>
    <mergeCell ref="C202:C207"/>
    <mergeCell ref="C208:C214"/>
    <mergeCell ref="C215:D215"/>
    <mergeCell ref="C216:D216"/>
    <mergeCell ref="C217:D217"/>
    <mergeCell ref="C219:D219"/>
    <mergeCell ref="C239:D239"/>
    <mergeCell ref="C240:D240"/>
    <mergeCell ref="C241:D241"/>
    <mergeCell ref="C231:C235"/>
    <mergeCell ref="C236:D236"/>
    <mergeCell ref="C237:D237"/>
    <mergeCell ref="C238:D238"/>
    <mergeCell ref="C193:D193"/>
    <mergeCell ref="C189:D189"/>
    <mergeCell ref="C218:D218"/>
    <mergeCell ref="A198:N198"/>
    <mergeCell ref="A200:A201"/>
    <mergeCell ref="B200:D201"/>
    <mergeCell ref="E200:H200"/>
    <mergeCell ref="I200:L200"/>
    <mergeCell ref="M200:N200"/>
    <mergeCell ref="G197:I197"/>
    <mergeCell ref="C170:D170"/>
    <mergeCell ref="C188:D188"/>
    <mergeCell ref="B171:B193"/>
    <mergeCell ref="C171:C176"/>
    <mergeCell ref="C177:C181"/>
    <mergeCell ref="C192:D192"/>
    <mergeCell ref="C182:C186"/>
    <mergeCell ref="C187:D187"/>
    <mergeCell ref="C190:D190"/>
    <mergeCell ref="C191:D191"/>
    <mergeCell ref="A148:D148"/>
    <mergeCell ref="A149:D149"/>
    <mergeCell ref="C194:D194"/>
    <mergeCell ref="A197:D197"/>
    <mergeCell ref="B154:B170"/>
    <mergeCell ref="C154:C159"/>
    <mergeCell ref="C160:C166"/>
    <mergeCell ref="C167:D167"/>
    <mergeCell ref="C168:D168"/>
    <mergeCell ref="C169:D169"/>
    <mergeCell ref="A150:N150"/>
    <mergeCell ref="A152:A153"/>
    <mergeCell ref="B152:D153"/>
    <mergeCell ref="E152:H152"/>
    <mergeCell ref="I152:L152"/>
    <mergeCell ref="M152:N152"/>
    <mergeCell ref="B123:B145"/>
    <mergeCell ref="C123:C128"/>
    <mergeCell ref="C129:C133"/>
    <mergeCell ref="C142:D142"/>
    <mergeCell ref="C143:D143"/>
    <mergeCell ref="C145:D145"/>
    <mergeCell ref="C134:C138"/>
    <mergeCell ref="C139:D139"/>
    <mergeCell ref="M104:N104"/>
    <mergeCell ref="C146:D146"/>
    <mergeCell ref="C144:D144"/>
    <mergeCell ref="C140:D140"/>
    <mergeCell ref="C119:D119"/>
    <mergeCell ref="C120:D120"/>
    <mergeCell ref="C121:D121"/>
    <mergeCell ref="C122:D122"/>
    <mergeCell ref="C141:D141"/>
    <mergeCell ref="E104:H104"/>
    <mergeCell ref="I104:L104"/>
    <mergeCell ref="C92:D92"/>
    <mergeCell ref="C93:D93"/>
    <mergeCell ref="C94:D94"/>
    <mergeCell ref="C95:D95"/>
    <mergeCell ref="B106:B122"/>
    <mergeCell ref="C106:C111"/>
    <mergeCell ref="C112:C118"/>
    <mergeCell ref="C97:D97"/>
    <mergeCell ref="C98:D98"/>
    <mergeCell ref="A100:D100"/>
    <mergeCell ref="A101:D101"/>
    <mergeCell ref="B75:B97"/>
    <mergeCell ref="C75:C80"/>
    <mergeCell ref="C81:C85"/>
    <mergeCell ref="C96:D96"/>
    <mergeCell ref="C86:C90"/>
    <mergeCell ref="C91:D91"/>
    <mergeCell ref="B58:B74"/>
    <mergeCell ref="C58:C63"/>
    <mergeCell ref="C64:C70"/>
    <mergeCell ref="C71:D71"/>
    <mergeCell ref="C72:D72"/>
    <mergeCell ref="C73:D73"/>
    <mergeCell ref="C74:D74"/>
    <mergeCell ref="A56:A57"/>
    <mergeCell ref="B56:D57"/>
    <mergeCell ref="A52:D52"/>
    <mergeCell ref="A53:D53"/>
    <mergeCell ref="A54:N54"/>
    <mergeCell ref="G53:I53"/>
    <mergeCell ref="A1:D1"/>
    <mergeCell ref="A2:D2"/>
    <mergeCell ref="A3:N3"/>
    <mergeCell ref="G2:I2"/>
    <mergeCell ref="C48:D48"/>
    <mergeCell ref="B25:B47"/>
    <mergeCell ref="C43:D43"/>
    <mergeCell ref="C44:D44"/>
    <mergeCell ref="C45:D45"/>
    <mergeCell ref="C46:D46"/>
    <mergeCell ref="C31:C35"/>
    <mergeCell ref="C36:C40"/>
    <mergeCell ref="C41:D41"/>
    <mergeCell ref="C24:D24"/>
    <mergeCell ref="C47:D47"/>
    <mergeCell ref="C42:D42"/>
    <mergeCell ref="C25:C30"/>
    <mergeCell ref="G101:I101"/>
    <mergeCell ref="G149:I149"/>
    <mergeCell ref="I5:L5"/>
    <mergeCell ref="M5:N5"/>
    <mergeCell ref="M56:N56"/>
    <mergeCell ref="E56:H56"/>
    <mergeCell ref="I56:L56"/>
    <mergeCell ref="A102:N102"/>
    <mergeCell ref="A104:A105"/>
    <mergeCell ref="B104:D105"/>
    <mergeCell ref="E5:H5"/>
    <mergeCell ref="A5:A6"/>
    <mergeCell ref="B5:D6"/>
    <mergeCell ref="B7:B24"/>
    <mergeCell ref="C7:C12"/>
    <mergeCell ref="C13:C19"/>
    <mergeCell ref="C20:D20"/>
    <mergeCell ref="C21:D21"/>
    <mergeCell ref="C23:D23"/>
    <mergeCell ref="C22:D22"/>
    <mergeCell ref="C289:D289"/>
    <mergeCell ref="C290:D290"/>
    <mergeCell ref="C291:D291"/>
    <mergeCell ref="C268:D268"/>
    <mergeCell ref="B252:B268"/>
    <mergeCell ref="C252:C257"/>
    <mergeCell ref="C285:D285"/>
    <mergeCell ref="C286:D286"/>
    <mergeCell ref="C287:D287"/>
    <mergeCell ref="C288:D288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1"/>
  <sheetViews>
    <sheetView zoomScalePageLayoutView="0" workbookViewId="0" topLeftCell="A160">
      <selection activeCell="O181" sqref="O181"/>
    </sheetView>
  </sheetViews>
  <sheetFormatPr defaultColWidth="9.140625" defaultRowHeight="12.75"/>
  <cols>
    <col min="1" max="1" width="14.7109375" style="0" customWidth="1"/>
    <col min="2" max="2" width="8.7109375" style="0" customWidth="1"/>
    <col min="3" max="3" width="8.421875" style="0" customWidth="1"/>
    <col min="4" max="5" width="8.8515625" style="0" customWidth="1"/>
    <col min="6" max="8" width="9.00390625" style="0" customWidth="1"/>
    <col min="9" max="9" width="8.8515625" style="0" customWidth="1"/>
    <col min="10" max="10" width="8.421875" style="0" customWidth="1"/>
    <col min="11" max="11" width="8.28125" style="0" customWidth="1"/>
    <col min="12" max="13" width="8.7109375" style="0" customWidth="1"/>
    <col min="14" max="14" width="8.28125" style="0" customWidth="1"/>
    <col min="15" max="15" width="10.57421875" style="0" customWidth="1"/>
  </cols>
  <sheetData>
    <row r="1" spans="1:3" ht="12.75">
      <c r="A1" s="559" t="s">
        <v>22</v>
      </c>
      <c r="B1" s="559"/>
      <c r="C1" s="559"/>
    </row>
    <row r="2" spans="1:9" ht="12.75">
      <c r="A2" s="559" t="s">
        <v>23</v>
      </c>
      <c r="B2" s="559"/>
      <c r="C2" s="559"/>
      <c r="E2" s="25"/>
      <c r="F2" s="25"/>
      <c r="G2" s="2"/>
      <c r="H2" s="25"/>
      <c r="I2" s="25"/>
    </row>
    <row r="3" spans="1:14" ht="12.75">
      <c r="A3" s="25" t="s">
        <v>110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2.75">
      <c r="A5" s="560" t="s">
        <v>21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6" spans="1:15" ht="12.75">
      <c r="A6" s="560" t="s">
        <v>533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2:15" ht="12.75">
      <c r="L8" s="27"/>
      <c r="M8" s="27"/>
      <c r="N8" s="587" t="s">
        <v>351</v>
      </c>
      <c r="O8" s="587"/>
    </row>
    <row r="9" spans="1:15" ht="15" customHeight="1">
      <c r="A9" s="345" t="s">
        <v>312</v>
      </c>
      <c r="B9" s="799" t="s">
        <v>85</v>
      </c>
      <c r="C9" s="799" t="s">
        <v>83</v>
      </c>
      <c r="D9" s="583" t="s">
        <v>356</v>
      </c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61" t="s">
        <v>124</v>
      </c>
    </row>
    <row r="10" spans="1:15" ht="15" customHeight="1">
      <c r="A10" s="346" t="s">
        <v>314</v>
      </c>
      <c r="B10" s="800"/>
      <c r="C10" s="800"/>
      <c r="D10" s="347" t="s">
        <v>304</v>
      </c>
      <c r="E10" s="348" t="s">
        <v>305</v>
      </c>
      <c r="F10" s="348" t="s">
        <v>166</v>
      </c>
      <c r="G10" s="348" t="s">
        <v>306</v>
      </c>
      <c r="H10" s="348" t="s">
        <v>307</v>
      </c>
      <c r="I10" s="348" t="s">
        <v>167</v>
      </c>
      <c r="J10" s="348" t="s">
        <v>308</v>
      </c>
      <c r="K10" s="348" t="s">
        <v>169</v>
      </c>
      <c r="L10" s="348" t="s">
        <v>170</v>
      </c>
      <c r="M10" s="348" t="s">
        <v>310</v>
      </c>
      <c r="N10" s="349" t="s">
        <v>309</v>
      </c>
      <c r="O10" s="563"/>
    </row>
    <row r="11" spans="1:15" ht="15" customHeight="1">
      <c r="A11" s="79" t="s">
        <v>313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2"/>
    </row>
    <row r="12" spans="1:15" ht="15" customHeight="1">
      <c r="A12" s="4" t="s">
        <v>2</v>
      </c>
      <c r="B12" s="38">
        <v>26682</v>
      </c>
      <c r="C12" s="38">
        <v>138.58</v>
      </c>
      <c r="D12" s="38">
        <v>3697527</v>
      </c>
      <c r="E12" s="38"/>
      <c r="F12" s="38">
        <v>0</v>
      </c>
      <c r="G12" s="63">
        <v>0</v>
      </c>
      <c r="H12" s="63">
        <v>0</v>
      </c>
      <c r="I12" s="38">
        <v>0</v>
      </c>
      <c r="J12" s="38">
        <v>0</v>
      </c>
      <c r="K12" s="38">
        <v>0</v>
      </c>
      <c r="L12" s="38">
        <v>0</v>
      </c>
      <c r="M12" s="71">
        <v>0</v>
      </c>
      <c r="N12" s="71">
        <v>0</v>
      </c>
      <c r="O12" s="38">
        <f>SUM(D12:N12)</f>
        <v>3697527</v>
      </c>
    </row>
    <row r="13" spans="1:15" ht="15" customHeight="1">
      <c r="A13" s="4" t="s">
        <v>3</v>
      </c>
      <c r="B13" s="38">
        <v>37430</v>
      </c>
      <c r="C13" s="38">
        <v>111.86</v>
      </c>
      <c r="D13" s="38">
        <v>4186789</v>
      </c>
      <c r="E13" s="38"/>
      <c r="F13" s="38">
        <v>0</v>
      </c>
      <c r="G13" s="63">
        <v>0</v>
      </c>
      <c r="H13" s="63">
        <v>0</v>
      </c>
      <c r="I13" s="38">
        <v>0</v>
      </c>
      <c r="J13" s="38">
        <v>0</v>
      </c>
      <c r="K13" s="38">
        <v>0</v>
      </c>
      <c r="L13" s="38">
        <v>0</v>
      </c>
      <c r="M13" s="71">
        <v>0</v>
      </c>
      <c r="N13" s="71">
        <v>0</v>
      </c>
      <c r="O13" s="38">
        <f>SUM(D13:N13)</f>
        <v>4186789</v>
      </c>
    </row>
    <row r="14" spans="1:15" ht="15" customHeight="1">
      <c r="A14" s="350" t="s">
        <v>284</v>
      </c>
      <c r="B14" s="351">
        <f>SUM(B12:B13)</f>
        <v>64112</v>
      </c>
      <c r="C14" s="351">
        <f>O14/B14</f>
        <v>122.97722735213377</v>
      </c>
      <c r="D14" s="351">
        <f aca="true" t="shared" si="0" ref="D14:O14">SUM(D12:D13)</f>
        <v>7884316</v>
      </c>
      <c r="E14" s="351">
        <f t="shared" si="0"/>
        <v>0</v>
      </c>
      <c r="F14" s="351">
        <f t="shared" si="0"/>
        <v>0</v>
      </c>
      <c r="G14" s="351">
        <f t="shared" si="0"/>
        <v>0</v>
      </c>
      <c r="H14" s="351">
        <f t="shared" si="0"/>
        <v>0</v>
      </c>
      <c r="I14" s="351">
        <f t="shared" si="0"/>
        <v>0</v>
      </c>
      <c r="J14" s="351">
        <f t="shared" si="0"/>
        <v>0</v>
      </c>
      <c r="K14" s="351">
        <f t="shared" si="0"/>
        <v>0</v>
      </c>
      <c r="L14" s="351">
        <f t="shared" si="0"/>
        <v>0</v>
      </c>
      <c r="M14" s="351">
        <f t="shared" si="0"/>
        <v>0</v>
      </c>
      <c r="N14" s="351">
        <f t="shared" si="0"/>
        <v>0</v>
      </c>
      <c r="O14" s="351">
        <f t="shared" si="0"/>
        <v>7884316</v>
      </c>
    </row>
    <row r="15" spans="1:15" ht="15" customHeight="1">
      <c r="A15" s="73" t="s">
        <v>315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</row>
    <row r="16" spans="1:15" ht="15" customHeight="1">
      <c r="A16" s="4" t="s">
        <v>2</v>
      </c>
      <c r="B16" s="38">
        <v>7487</v>
      </c>
      <c r="C16" s="38">
        <f>O16/B16</f>
        <v>55.64578602911713</v>
      </c>
      <c r="D16" s="38">
        <v>410388</v>
      </c>
      <c r="E16" s="38">
        <v>6232</v>
      </c>
      <c r="F16" s="38">
        <v>0</v>
      </c>
      <c r="G16" s="63">
        <v>0</v>
      </c>
      <c r="H16" s="63">
        <v>0</v>
      </c>
      <c r="I16" s="38">
        <v>0</v>
      </c>
      <c r="J16" s="38">
        <v>0</v>
      </c>
      <c r="K16" s="38">
        <v>0</v>
      </c>
      <c r="L16" s="38">
        <v>0</v>
      </c>
      <c r="M16" s="71">
        <v>0</v>
      </c>
      <c r="N16" s="71">
        <v>0</v>
      </c>
      <c r="O16" s="38">
        <f>SUM(D16:N16)</f>
        <v>416620</v>
      </c>
    </row>
    <row r="17" spans="1:15" ht="15" customHeight="1">
      <c r="A17" s="4" t="s">
        <v>3</v>
      </c>
      <c r="B17" s="38">
        <v>9794</v>
      </c>
      <c r="C17" s="38">
        <f>O17/B17</f>
        <v>51.023892178885035</v>
      </c>
      <c r="D17" s="38">
        <v>449827</v>
      </c>
      <c r="E17" s="38">
        <v>49901</v>
      </c>
      <c r="F17" s="38">
        <v>0</v>
      </c>
      <c r="G17" s="63">
        <v>0</v>
      </c>
      <c r="H17" s="63">
        <v>0</v>
      </c>
      <c r="I17" s="38">
        <v>0</v>
      </c>
      <c r="J17" s="38">
        <v>0</v>
      </c>
      <c r="K17" s="38">
        <v>0</v>
      </c>
      <c r="L17" s="38">
        <v>0</v>
      </c>
      <c r="M17" s="71">
        <v>0</v>
      </c>
      <c r="N17" s="71">
        <v>0</v>
      </c>
      <c r="O17" s="38">
        <f>SUM(D17:N17)</f>
        <v>499728</v>
      </c>
    </row>
    <row r="18" spans="1:15" ht="15" customHeight="1">
      <c r="A18" s="350" t="s">
        <v>284</v>
      </c>
      <c r="B18" s="351">
        <f>SUM(B16:B17)</f>
        <v>17281</v>
      </c>
      <c r="C18" s="351">
        <f>O18/B18</f>
        <v>53.0263294948209</v>
      </c>
      <c r="D18" s="351">
        <f aca="true" t="shared" si="1" ref="D18:O18">SUM(D16:D17)</f>
        <v>860215</v>
      </c>
      <c r="E18" s="351">
        <f t="shared" si="1"/>
        <v>56133</v>
      </c>
      <c r="F18" s="351">
        <f t="shared" si="1"/>
        <v>0</v>
      </c>
      <c r="G18" s="351">
        <f t="shared" si="1"/>
        <v>0</v>
      </c>
      <c r="H18" s="351">
        <f t="shared" si="1"/>
        <v>0</v>
      </c>
      <c r="I18" s="351">
        <f t="shared" si="1"/>
        <v>0</v>
      </c>
      <c r="J18" s="351">
        <f t="shared" si="1"/>
        <v>0</v>
      </c>
      <c r="K18" s="351">
        <f t="shared" si="1"/>
        <v>0</v>
      </c>
      <c r="L18" s="351">
        <f t="shared" si="1"/>
        <v>0</v>
      </c>
      <c r="M18" s="351">
        <f t="shared" si="1"/>
        <v>0</v>
      </c>
      <c r="N18" s="351">
        <f t="shared" si="1"/>
        <v>0</v>
      </c>
      <c r="O18" s="351">
        <f t="shared" si="1"/>
        <v>916348</v>
      </c>
    </row>
    <row r="19" spans="1:15" ht="15" customHeight="1">
      <c r="A19" s="352" t="s">
        <v>9</v>
      </c>
      <c r="B19" s="344">
        <f>B14+B18</f>
        <v>81393</v>
      </c>
      <c r="C19" s="344">
        <f>O19/B19</f>
        <v>108.12556362340742</v>
      </c>
      <c r="D19" s="344">
        <f aca="true" t="shared" si="2" ref="D19:O19">D14+D18</f>
        <v>8744531</v>
      </c>
      <c r="E19" s="344">
        <f t="shared" si="2"/>
        <v>56133</v>
      </c>
      <c r="F19" s="344">
        <f t="shared" si="2"/>
        <v>0</v>
      </c>
      <c r="G19" s="344">
        <f t="shared" si="2"/>
        <v>0</v>
      </c>
      <c r="H19" s="344">
        <f t="shared" si="2"/>
        <v>0</v>
      </c>
      <c r="I19" s="344">
        <f t="shared" si="2"/>
        <v>0</v>
      </c>
      <c r="J19" s="344">
        <f t="shared" si="2"/>
        <v>0</v>
      </c>
      <c r="K19" s="344">
        <f t="shared" si="2"/>
        <v>0</v>
      </c>
      <c r="L19" s="344">
        <f t="shared" si="2"/>
        <v>0</v>
      </c>
      <c r="M19" s="344">
        <f t="shared" si="2"/>
        <v>0</v>
      </c>
      <c r="N19" s="344">
        <f t="shared" si="2"/>
        <v>0</v>
      </c>
      <c r="O19" s="344">
        <f t="shared" si="2"/>
        <v>8800664</v>
      </c>
    </row>
    <row r="20" spans="5:10" ht="15" customHeight="1">
      <c r="E20" s="164"/>
      <c r="F20" s="165"/>
      <c r="G20" s="165"/>
      <c r="H20" s="165"/>
      <c r="I20" s="165"/>
      <c r="J20" s="164"/>
    </row>
    <row r="21" spans="1:15" ht="15" customHeight="1">
      <c r="A21" s="695" t="s">
        <v>316</v>
      </c>
      <c r="B21" s="798"/>
      <c r="C21" s="696"/>
      <c r="D21" s="351">
        <v>6217896</v>
      </c>
      <c r="E21" s="351">
        <v>40050</v>
      </c>
      <c r="F21" s="353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3">
        <v>0</v>
      </c>
      <c r="M21" s="353">
        <v>0</v>
      </c>
      <c r="N21" s="353">
        <v>0</v>
      </c>
      <c r="O21" s="351">
        <f>SUM(D21:N21)</f>
        <v>6257946</v>
      </c>
    </row>
    <row r="22" spans="1:15" ht="15" customHeight="1">
      <c r="A22" s="774" t="s">
        <v>387</v>
      </c>
      <c r="B22" s="774"/>
      <c r="C22" s="774"/>
      <c r="D22" s="38">
        <f>D21*2/100</f>
        <v>124357.92</v>
      </c>
      <c r="E22" s="38">
        <f>E21*2/100</f>
        <v>801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38">
        <f>SUM(D22:N22)</f>
        <v>125158.92</v>
      </c>
    </row>
    <row r="23" spans="1:15" ht="15" customHeight="1">
      <c r="A23" s="774" t="s">
        <v>317</v>
      </c>
      <c r="B23" s="774"/>
      <c r="C23" s="774"/>
      <c r="D23" s="38">
        <f>D21*5/100</f>
        <v>310894.8</v>
      </c>
      <c r="E23" s="38">
        <f>E21*5/100</f>
        <v>2002.5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38">
        <f>SUM(D23:N23)</f>
        <v>312897.3</v>
      </c>
    </row>
    <row r="24" spans="1:15" ht="15" customHeight="1">
      <c r="A24" s="785" t="s">
        <v>318</v>
      </c>
      <c r="B24" s="785"/>
      <c r="C24" s="785"/>
      <c r="D24" s="344">
        <f aca="true" t="shared" si="3" ref="D24:O24">SUM(D22:D23)</f>
        <v>435252.72</v>
      </c>
      <c r="E24" s="344">
        <f t="shared" si="3"/>
        <v>2803.5</v>
      </c>
      <c r="F24" s="344">
        <f t="shared" si="3"/>
        <v>0</v>
      </c>
      <c r="G24" s="344">
        <f t="shared" si="3"/>
        <v>0</v>
      </c>
      <c r="H24" s="344">
        <f t="shared" si="3"/>
        <v>0</v>
      </c>
      <c r="I24" s="344">
        <f t="shared" si="3"/>
        <v>0</v>
      </c>
      <c r="J24" s="344">
        <f t="shared" si="3"/>
        <v>0</v>
      </c>
      <c r="K24" s="344">
        <f t="shared" si="3"/>
        <v>0</v>
      </c>
      <c r="L24" s="344">
        <f t="shared" si="3"/>
        <v>0</v>
      </c>
      <c r="M24" s="344">
        <f t="shared" si="3"/>
        <v>0</v>
      </c>
      <c r="N24" s="344">
        <f t="shared" si="3"/>
        <v>0</v>
      </c>
      <c r="O24" s="344">
        <f t="shared" si="3"/>
        <v>438056.22</v>
      </c>
    </row>
    <row r="40" spans="1:3" ht="12.75">
      <c r="A40" s="559" t="s">
        <v>22</v>
      </c>
      <c r="B40" s="559"/>
      <c r="C40" s="559"/>
    </row>
    <row r="41" spans="1:9" ht="12.75">
      <c r="A41" s="559" t="s">
        <v>23</v>
      </c>
      <c r="B41" s="559"/>
      <c r="C41" s="559"/>
      <c r="E41" s="25"/>
      <c r="F41" s="25"/>
      <c r="G41" s="2"/>
      <c r="H41" s="25"/>
      <c r="I41" s="25"/>
    </row>
    <row r="42" spans="1:14" ht="12.75">
      <c r="A42" s="25" t="s">
        <v>65</v>
      </c>
      <c r="B42" s="25"/>
      <c r="C42" s="25"/>
      <c r="D42" s="25"/>
      <c r="E42" s="25"/>
      <c r="F42" s="25"/>
      <c r="G42" s="25"/>
      <c r="H42" s="163"/>
      <c r="I42" s="163"/>
      <c r="J42" s="25"/>
      <c r="K42" s="25"/>
      <c r="L42" s="25"/>
      <c r="M42" s="25"/>
      <c r="N42" s="25"/>
    </row>
    <row r="43" spans="1:1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5" ht="12.75">
      <c r="A44" s="560" t="s">
        <v>21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</row>
    <row r="45" spans="1:15" ht="12.75">
      <c r="A45" s="560" t="s">
        <v>533</v>
      </c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2:15" ht="12.75">
      <c r="L47" s="27"/>
      <c r="M47" s="27"/>
      <c r="N47" s="587" t="s">
        <v>352</v>
      </c>
      <c r="O47" s="587"/>
    </row>
    <row r="48" spans="1:15" ht="15" customHeight="1">
      <c r="A48" s="345" t="s">
        <v>312</v>
      </c>
      <c r="B48" s="799" t="s">
        <v>85</v>
      </c>
      <c r="C48" s="799" t="s">
        <v>83</v>
      </c>
      <c r="D48" s="583" t="s">
        <v>356</v>
      </c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61" t="s">
        <v>124</v>
      </c>
    </row>
    <row r="49" spans="1:19" ht="15" customHeight="1">
      <c r="A49" s="346" t="s">
        <v>314</v>
      </c>
      <c r="B49" s="800"/>
      <c r="C49" s="800"/>
      <c r="D49" s="347" t="s">
        <v>304</v>
      </c>
      <c r="E49" s="348" t="s">
        <v>305</v>
      </c>
      <c r="F49" s="348" t="s">
        <v>166</v>
      </c>
      <c r="G49" s="348" t="s">
        <v>306</v>
      </c>
      <c r="H49" s="348" t="s">
        <v>307</v>
      </c>
      <c r="I49" s="348" t="s">
        <v>167</v>
      </c>
      <c r="J49" s="348" t="s">
        <v>308</v>
      </c>
      <c r="K49" s="348" t="s">
        <v>169</v>
      </c>
      <c r="L49" s="348" t="s">
        <v>170</v>
      </c>
      <c r="M49" s="348" t="s">
        <v>310</v>
      </c>
      <c r="N49" s="349" t="s">
        <v>309</v>
      </c>
      <c r="O49" s="563"/>
      <c r="R49" s="548"/>
      <c r="S49" s="93"/>
    </row>
    <row r="50" spans="1:19" ht="15" customHeight="1">
      <c r="A50" s="79" t="s">
        <v>313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2"/>
      <c r="R50" s="548"/>
      <c r="S50" s="93"/>
    </row>
    <row r="51" spans="1:19" ht="15" customHeight="1">
      <c r="A51" s="4" t="s">
        <v>2</v>
      </c>
      <c r="B51" s="48">
        <v>8246</v>
      </c>
      <c r="C51" s="41">
        <v>110</v>
      </c>
      <c r="D51" s="48">
        <v>101747</v>
      </c>
      <c r="E51" s="48">
        <v>103509</v>
      </c>
      <c r="F51" s="48">
        <v>261857</v>
      </c>
      <c r="G51" s="41">
        <v>431215</v>
      </c>
      <c r="H51" s="41">
        <v>0</v>
      </c>
      <c r="I51" s="48">
        <v>0</v>
      </c>
      <c r="J51" s="48">
        <v>9690</v>
      </c>
      <c r="K51" s="48">
        <v>0</v>
      </c>
      <c r="L51" s="48">
        <v>0</v>
      </c>
      <c r="M51" s="55">
        <v>0</v>
      </c>
      <c r="N51" s="55">
        <v>0</v>
      </c>
      <c r="O51" s="38">
        <f>SUM(D51:N51)</f>
        <v>908018</v>
      </c>
      <c r="R51" s="548"/>
      <c r="S51" s="93"/>
    </row>
    <row r="52" spans="1:19" ht="15" customHeight="1">
      <c r="A52" s="4" t="s">
        <v>3</v>
      </c>
      <c r="B52" s="48">
        <v>37443</v>
      </c>
      <c r="C52" s="41">
        <v>102</v>
      </c>
      <c r="D52" s="48">
        <v>690485</v>
      </c>
      <c r="E52" s="48">
        <v>938226</v>
      </c>
      <c r="F52" s="48">
        <v>750683</v>
      </c>
      <c r="G52" s="41">
        <v>688339</v>
      </c>
      <c r="H52" s="41">
        <v>0</v>
      </c>
      <c r="I52" s="48">
        <v>242324</v>
      </c>
      <c r="J52" s="48">
        <v>516739</v>
      </c>
      <c r="K52" s="48">
        <v>0</v>
      </c>
      <c r="L52" s="48">
        <v>0</v>
      </c>
      <c r="M52" s="55">
        <v>0</v>
      </c>
      <c r="N52" s="55">
        <v>0</v>
      </c>
      <c r="O52" s="38">
        <f>SUM(D52:N52)</f>
        <v>3826796</v>
      </c>
      <c r="R52" s="548"/>
      <c r="S52" s="93"/>
    </row>
    <row r="53" spans="1:19" ht="15" customHeight="1">
      <c r="A53" s="350" t="s">
        <v>284</v>
      </c>
      <c r="B53" s="351">
        <f>SUM(B51:B52)</f>
        <v>45689</v>
      </c>
      <c r="C53" s="351">
        <f>O53/B53</f>
        <v>103.63137735559981</v>
      </c>
      <c r="D53" s="351">
        <f aca="true" t="shared" si="4" ref="D53:O53">SUM(D51:D52)</f>
        <v>792232</v>
      </c>
      <c r="E53" s="351">
        <f t="shared" si="4"/>
        <v>1041735</v>
      </c>
      <c r="F53" s="351">
        <f t="shared" si="4"/>
        <v>1012540</v>
      </c>
      <c r="G53" s="351">
        <f t="shared" si="4"/>
        <v>1119554</v>
      </c>
      <c r="H53" s="351">
        <f t="shared" si="4"/>
        <v>0</v>
      </c>
      <c r="I53" s="351">
        <f t="shared" si="4"/>
        <v>242324</v>
      </c>
      <c r="J53" s="351">
        <f t="shared" si="4"/>
        <v>526429</v>
      </c>
      <c r="K53" s="351">
        <f t="shared" si="4"/>
        <v>0</v>
      </c>
      <c r="L53" s="351">
        <f t="shared" si="4"/>
        <v>0</v>
      </c>
      <c r="M53" s="351">
        <f t="shared" si="4"/>
        <v>0</v>
      </c>
      <c r="N53" s="351">
        <f t="shared" si="4"/>
        <v>0</v>
      </c>
      <c r="O53" s="351">
        <f t="shared" si="4"/>
        <v>4734814</v>
      </c>
      <c r="R53" s="548"/>
      <c r="S53" s="93"/>
    </row>
    <row r="54" spans="1:19" ht="15" customHeight="1">
      <c r="A54" s="73" t="s">
        <v>315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R54" s="548"/>
      <c r="S54" s="93"/>
    </row>
    <row r="55" spans="1:18" ht="15" customHeight="1">
      <c r="A55" s="4" t="s">
        <v>2</v>
      </c>
      <c r="B55" s="48">
        <v>1647</v>
      </c>
      <c r="C55" s="48">
        <v>67</v>
      </c>
      <c r="D55" s="48">
        <v>13648</v>
      </c>
      <c r="E55" s="41">
        <v>10236</v>
      </c>
      <c r="F55" s="48">
        <v>41612</v>
      </c>
      <c r="G55" s="41">
        <v>37063</v>
      </c>
      <c r="H55" s="41">
        <v>0</v>
      </c>
      <c r="I55" s="48">
        <v>870</v>
      </c>
      <c r="J55" s="48">
        <v>8563</v>
      </c>
      <c r="K55" s="48">
        <v>0</v>
      </c>
      <c r="L55" s="48">
        <v>0</v>
      </c>
      <c r="M55" s="55">
        <v>0</v>
      </c>
      <c r="N55" s="55">
        <v>0</v>
      </c>
      <c r="O55" s="38">
        <f>SUM(D55:N55)</f>
        <v>111992</v>
      </c>
      <c r="R55" s="548"/>
    </row>
    <row r="56" spans="1:15" ht="15" customHeight="1">
      <c r="A56" s="4" t="s">
        <v>3</v>
      </c>
      <c r="B56" s="48">
        <v>10709</v>
      </c>
      <c r="C56" s="48">
        <v>52</v>
      </c>
      <c r="D56" s="48">
        <v>77921</v>
      </c>
      <c r="E56" s="41">
        <v>65117</v>
      </c>
      <c r="F56" s="48">
        <v>76932</v>
      </c>
      <c r="G56" s="41">
        <v>175727</v>
      </c>
      <c r="H56" s="41">
        <v>0</v>
      </c>
      <c r="I56" s="48">
        <v>74330</v>
      </c>
      <c r="J56" s="48">
        <v>87447</v>
      </c>
      <c r="K56" s="48">
        <v>0</v>
      </c>
      <c r="L56" s="48">
        <v>0</v>
      </c>
      <c r="M56" s="55">
        <v>0</v>
      </c>
      <c r="N56" s="55">
        <v>0</v>
      </c>
      <c r="O56" s="38">
        <f>SUM(D56:N56)</f>
        <v>557474</v>
      </c>
    </row>
    <row r="57" spans="1:15" ht="15" customHeight="1">
      <c r="A57" s="350" t="s">
        <v>284</v>
      </c>
      <c r="B57" s="351">
        <f>SUM(B55:B56)</f>
        <v>12356</v>
      </c>
      <c r="C57" s="351">
        <f>O57/B57</f>
        <v>54.181450307542896</v>
      </c>
      <c r="D57" s="351">
        <f aca="true" t="shared" si="5" ref="D57:O57">SUM(D55:D56)</f>
        <v>91569</v>
      </c>
      <c r="E57" s="351">
        <f t="shared" si="5"/>
        <v>75353</v>
      </c>
      <c r="F57" s="351">
        <f t="shared" si="5"/>
        <v>118544</v>
      </c>
      <c r="G57" s="351">
        <f t="shared" si="5"/>
        <v>212790</v>
      </c>
      <c r="H57" s="351">
        <f t="shared" si="5"/>
        <v>0</v>
      </c>
      <c r="I57" s="351">
        <f t="shared" si="5"/>
        <v>75200</v>
      </c>
      <c r="J57" s="351">
        <f t="shared" si="5"/>
        <v>96010</v>
      </c>
      <c r="K57" s="351">
        <f t="shared" si="5"/>
        <v>0</v>
      </c>
      <c r="L57" s="351">
        <f t="shared" si="5"/>
        <v>0</v>
      </c>
      <c r="M57" s="351">
        <f t="shared" si="5"/>
        <v>0</v>
      </c>
      <c r="N57" s="351">
        <f t="shared" si="5"/>
        <v>0</v>
      </c>
      <c r="O57" s="351">
        <f t="shared" si="5"/>
        <v>669466</v>
      </c>
    </row>
    <row r="58" spans="1:15" ht="15" customHeight="1">
      <c r="A58" s="352" t="s">
        <v>9</v>
      </c>
      <c r="B58" s="344">
        <f>B53+B57</f>
        <v>58045</v>
      </c>
      <c r="C58" s="344">
        <f>O58/B58</f>
        <v>93.10500473770351</v>
      </c>
      <c r="D58" s="344">
        <f aca="true" t="shared" si="6" ref="D58:O58">D53+D57</f>
        <v>883801</v>
      </c>
      <c r="E58" s="344">
        <f t="shared" si="6"/>
        <v>1117088</v>
      </c>
      <c r="F58" s="344">
        <f t="shared" si="6"/>
        <v>1131084</v>
      </c>
      <c r="G58" s="344">
        <f t="shared" si="6"/>
        <v>1332344</v>
      </c>
      <c r="H58" s="344">
        <f t="shared" si="6"/>
        <v>0</v>
      </c>
      <c r="I58" s="344">
        <f t="shared" si="6"/>
        <v>317524</v>
      </c>
      <c r="J58" s="344">
        <f t="shared" si="6"/>
        <v>622439</v>
      </c>
      <c r="K58" s="344">
        <f t="shared" si="6"/>
        <v>0</v>
      </c>
      <c r="L58" s="344">
        <f t="shared" si="6"/>
        <v>0</v>
      </c>
      <c r="M58" s="344">
        <f t="shared" si="6"/>
        <v>0</v>
      </c>
      <c r="N58" s="344">
        <f t="shared" si="6"/>
        <v>0</v>
      </c>
      <c r="O58" s="344">
        <f t="shared" si="6"/>
        <v>5404280</v>
      </c>
    </row>
    <row r="59" spans="5:10" ht="15" customHeight="1">
      <c r="E59" s="164"/>
      <c r="F59" s="165"/>
      <c r="G59" s="165"/>
      <c r="H59" s="165"/>
      <c r="I59" s="165"/>
      <c r="J59" s="164"/>
    </row>
    <row r="60" spans="1:15" ht="15" customHeight="1">
      <c r="A60" s="695" t="s">
        <v>316</v>
      </c>
      <c r="B60" s="798"/>
      <c r="C60" s="696"/>
      <c r="D60" s="351">
        <v>614168</v>
      </c>
      <c r="E60" s="351">
        <v>776444</v>
      </c>
      <c r="F60" s="351">
        <v>786211</v>
      </c>
      <c r="G60" s="351">
        <v>925948</v>
      </c>
      <c r="H60" s="351">
        <v>0</v>
      </c>
      <c r="I60" s="351">
        <v>220875</v>
      </c>
      <c r="J60" s="351">
        <v>432735</v>
      </c>
      <c r="K60" s="351">
        <v>0</v>
      </c>
      <c r="L60" s="351">
        <v>0</v>
      </c>
      <c r="M60" s="351">
        <v>0</v>
      </c>
      <c r="N60" s="351">
        <v>0</v>
      </c>
      <c r="O60" s="351">
        <f>SUM(D60:N60)</f>
        <v>3756381</v>
      </c>
    </row>
    <row r="61" spans="1:15" ht="15" customHeight="1">
      <c r="A61" s="774" t="s">
        <v>387</v>
      </c>
      <c r="B61" s="774"/>
      <c r="C61" s="774"/>
      <c r="D61" s="38">
        <f>D60*2/100</f>
        <v>12283.36</v>
      </c>
      <c r="E61" s="38">
        <f>E60*2/100</f>
        <v>15528.88</v>
      </c>
      <c r="F61" s="38">
        <f>F60*2/100</f>
        <v>15724.22</v>
      </c>
      <c r="G61" s="38">
        <f>G60*2/100</f>
        <v>18518.96</v>
      </c>
      <c r="H61" s="38"/>
      <c r="I61" s="38">
        <f>I60*2/100</f>
        <v>4417.5</v>
      </c>
      <c r="J61" s="38">
        <f>J60*2/100</f>
        <v>8654.7</v>
      </c>
      <c r="K61" s="38">
        <v>0</v>
      </c>
      <c r="L61" s="38">
        <v>0</v>
      </c>
      <c r="M61" s="38">
        <v>0</v>
      </c>
      <c r="N61" s="38">
        <v>0</v>
      </c>
      <c r="O61" s="66">
        <f>SUM(D61:N61)</f>
        <v>75127.62</v>
      </c>
    </row>
    <row r="62" spans="1:15" ht="15" customHeight="1">
      <c r="A62" s="774" t="s">
        <v>317</v>
      </c>
      <c r="B62" s="774"/>
      <c r="C62" s="774"/>
      <c r="D62" s="38">
        <f>D60*5/100</f>
        <v>30708.4</v>
      </c>
      <c r="E62" s="38">
        <f>E60*5/100</f>
        <v>38822.2</v>
      </c>
      <c r="F62" s="38">
        <f>F60*5/100</f>
        <v>39310.55</v>
      </c>
      <c r="G62" s="38">
        <f>G60*5/100</f>
        <v>46297.4</v>
      </c>
      <c r="H62" s="38"/>
      <c r="I62" s="38">
        <f>I60*5/100</f>
        <v>11043.75</v>
      </c>
      <c r="J62" s="38">
        <f>J60*5/100</f>
        <v>21636.75</v>
      </c>
      <c r="K62" s="38">
        <v>0</v>
      </c>
      <c r="L62" s="38">
        <v>0</v>
      </c>
      <c r="M62" s="38">
        <v>0</v>
      </c>
      <c r="N62" s="38">
        <v>0</v>
      </c>
      <c r="O62" s="66">
        <f>SUM(D62:N62)</f>
        <v>187819.05000000002</v>
      </c>
    </row>
    <row r="63" spans="1:15" ht="15" customHeight="1">
      <c r="A63" s="785" t="s">
        <v>318</v>
      </c>
      <c r="B63" s="785"/>
      <c r="C63" s="785"/>
      <c r="D63" s="344">
        <f aca="true" t="shared" si="7" ref="D63:N63">SUM(D61:D62)</f>
        <v>42991.76</v>
      </c>
      <c r="E63" s="344">
        <f t="shared" si="7"/>
        <v>54351.079999999994</v>
      </c>
      <c r="F63" s="344">
        <f t="shared" si="7"/>
        <v>55034.770000000004</v>
      </c>
      <c r="G63" s="344">
        <f t="shared" si="7"/>
        <v>64816.36</v>
      </c>
      <c r="H63" s="344">
        <f t="shared" si="7"/>
        <v>0</v>
      </c>
      <c r="I63" s="344">
        <f t="shared" si="7"/>
        <v>15461.25</v>
      </c>
      <c r="J63" s="344">
        <f t="shared" si="7"/>
        <v>30291.45</v>
      </c>
      <c r="K63" s="344">
        <f t="shared" si="7"/>
        <v>0</v>
      </c>
      <c r="L63" s="344">
        <f t="shared" si="7"/>
        <v>0</v>
      </c>
      <c r="M63" s="344">
        <f t="shared" si="7"/>
        <v>0</v>
      </c>
      <c r="N63" s="344">
        <f t="shared" si="7"/>
        <v>0</v>
      </c>
      <c r="O63" s="351">
        <f>SUM(D63:N63)</f>
        <v>262946.67</v>
      </c>
    </row>
    <row r="79" spans="1:3" ht="12.75">
      <c r="A79" s="559" t="s">
        <v>22</v>
      </c>
      <c r="B79" s="559"/>
      <c r="C79" s="559"/>
    </row>
    <row r="80" spans="1:9" ht="12.75">
      <c r="A80" s="559" t="s">
        <v>23</v>
      </c>
      <c r="B80" s="559"/>
      <c r="C80" s="559"/>
      <c r="E80" s="25"/>
      <c r="F80" s="25"/>
      <c r="G80" s="2"/>
      <c r="H80" s="25"/>
      <c r="I80" s="25"/>
    </row>
    <row r="81" spans="1:14" ht="12.75">
      <c r="A81" s="25" t="s">
        <v>71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5" ht="12.75">
      <c r="A83" s="560" t="s">
        <v>21</v>
      </c>
      <c r="B83" s="560"/>
      <c r="C83" s="560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</row>
    <row r="84" spans="1:15" ht="12.75">
      <c r="A84" s="560" t="s">
        <v>533</v>
      </c>
      <c r="B84" s="560"/>
      <c r="C84" s="560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2:15" ht="12.75">
      <c r="L86" s="27"/>
      <c r="M86" s="27"/>
      <c r="N86" s="587" t="s">
        <v>353</v>
      </c>
      <c r="O86" s="587"/>
    </row>
    <row r="87" spans="1:15" ht="15" customHeight="1">
      <c r="A87" s="345" t="s">
        <v>312</v>
      </c>
      <c r="B87" s="799" t="s">
        <v>85</v>
      </c>
      <c r="C87" s="799" t="s">
        <v>83</v>
      </c>
      <c r="D87" s="583" t="s">
        <v>356</v>
      </c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61" t="s">
        <v>124</v>
      </c>
    </row>
    <row r="88" spans="1:15" ht="15" customHeight="1">
      <c r="A88" s="346" t="s">
        <v>314</v>
      </c>
      <c r="B88" s="800"/>
      <c r="C88" s="800"/>
      <c r="D88" s="347" t="s">
        <v>304</v>
      </c>
      <c r="E88" s="348" t="s">
        <v>305</v>
      </c>
      <c r="F88" s="348" t="s">
        <v>166</v>
      </c>
      <c r="G88" s="348" t="s">
        <v>306</v>
      </c>
      <c r="H88" s="348" t="s">
        <v>307</v>
      </c>
      <c r="I88" s="348" t="s">
        <v>167</v>
      </c>
      <c r="J88" s="348" t="s">
        <v>308</v>
      </c>
      <c r="K88" s="348" t="s">
        <v>169</v>
      </c>
      <c r="L88" s="348" t="s">
        <v>170</v>
      </c>
      <c r="M88" s="348" t="s">
        <v>310</v>
      </c>
      <c r="N88" s="349" t="s">
        <v>309</v>
      </c>
      <c r="O88" s="563"/>
    </row>
    <row r="89" spans="1:15" ht="15" customHeight="1">
      <c r="A89" s="79" t="s">
        <v>313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  <c r="O89" s="82"/>
    </row>
    <row r="90" spans="1:19" ht="15" customHeight="1">
      <c r="A90" s="4" t="s">
        <v>2</v>
      </c>
      <c r="B90" s="63">
        <v>500</v>
      </c>
      <c r="C90" s="38">
        <v>144</v>
      </c>
      <c r="D90" s="38">
        <v>0</v>
      </c>
      <c r="E90" s="38">
        <v>0</v>
      </c>
      <c r="F90" s="38">
        <v>0</v>
      </c>
      <c r="G90" s="63">
        <v>0</v>
      </c>
      <c r="H90" s="63">
        <v>0</v>
      </c>
      <c r="I90" s="38">
        <v>0</v>
      </c>
      <c r="J90" s="38">
        <v>0</v>
      </c>
      <c r="K90" s="38">
        <v>71813</v>
      </c>
      <c r="L90" s="38">
        <v>0</v>
      </c>
      <c r="M90" s="71">
        <v>0</v>
      </c>
      <c r="N90" s="71">
        <v>0</v>
      </c>
      <c r="O90" s="38">
        <f>SUM(D90:N90)</f>
        <v>71813</v>
      </c>
      <c r="Q90" s="548"/>
      <c r="S90" s="548"/>
    </row>
    <row r="91" spans="1:19" ht="15" customHeight="1">
      <c r="A91" s="4" t="s">
        <v>3</v>
      </c>
      <c r="B91" s="63">
        <v>28469</v>
      </c>
      <c r="C91" s="38">
        <v>100</v>
      </c>
      <c r="D91" s="38">
        <v>0</v>
      </c>
      <c r="E91" s="38">
        <v>0</v>
      </c>
      <c r="F91" s="38">
        <v>0</v>
      </c>
      <c r="G91" s="63">
        <v>0</v>
      </c>
      <c r="H91" s="63">
        <v>0</v>
      </c>
      <c r="I91" s="38">
        <v>0</v>
      </c>
      <c r="J91" s="38">
        <v>0</v>
      </c>
      <c r="K91" s="38">
        <v>1564662</v>
      </c>
      <c r="L91" s="38">
        <v>1294962</v>
      </c>
      <c r="M91" s="71">
        <v>0</v>
      </c>
      <c r="N91" s="71">
        <v>0</v>
      </c>
      <c r="O91" s="38">
        <f>SUM(D91:N91)</f>
        <v>2859624</v>
      </c>
      <c r="Q91" s="548"/>
      <c r="S91" s="548"/>
    </row>
    <row r="92" spans="1:19" ht="15" customHeight="1">
      <c r="A92" s="350" t="s">
        <v>284</v>
      </c>
      <c r="B92" s="351">
        <f>SUM(B90:B91)</f>
        <v>28969</v>
      </c>
      <c r="C92" s="351">
        <f>O92/B92</f>
        <v>101.19220546101005</v>
      </c>
      <c r="D92" s="351">
        <f aca="true" t="shared" si="8" ref="D92:O92">SUM(D90:D91)</f>
        <v>0</v>
      </c>
      <c r="E92" s="351">
        <f t="shared" si="8"/>
        <v>0</v>
      </c>
      <c r="F92" s="351">
        <f t="shared" si="8"/>
        <v>0</v>
      </c>
      <c r="G92" s="351">
        <f t="shared" si="8"/>
        <v>0</v>
      </c>
      <c r="H92" s="351">
        <f t="shared" si="8"/>
        <v>0</v>
      </c>
      <c r="I92" s="351">
        <f t="shared" si="8"/>
        <v>0</v>
      </c>
      <c r="J92" s="351">
        <f t="shared" si="8"/>
        <v>0</v>
      </c>
      <c r="K92" s="351">
        <f t="shared" si="8"/>
        <v>1636475</v>
      </c>
      <c r="L92" s="351">
        <f t="shared" si="8"/>
        <v>1294962</v>
      </c>
      <c r="M92" s="351">
        <f t="shared" si="8"/>
        <v>0</v>
      </c>
      <c r="N92" s="351">
        <f t="shared" si="8"/>
        <v>0</v>
      </c>
      <c r="O92" s="351">
        <f t="shared" si="8"/>
        <v>2931437</v>
      </c>
      <c r="Q92" s="549"/>
      <c r="S92" s="309"/>
    </row>
    <row r="93" spans="1:19" ht="15" customHeight="1">
      <c r="A93" s="73" t="s">
        <v>315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/>
      <c r="S93" s="309"/>
    </row>
    <row r="94" spans="1:15" ht="15" customHeight="1">
      <c r="A94" s="4" t="s">
        <v>2</v>
      </c>
      <c r="B94" s="63">
        <v>123</v>
      </c>
      <c r="C94" s="38">
        <v>118</v>
      </c>
      <c r="D94" s="38">
        <v>0</v>
      </c>
      <c r="E94" s="38">
        <v>0</v>
      </c>
      <c r="F94" s="38">
        <v>0</v>
      </c>
      <c r="G94" s="63">
        <v>0</v>
      </c>
      <c r="H94" s="63">
        <v>0</v>
      </c>
      <c r="I94" s="38">
        <v>0</v>
      </c>
      <c r="J94" s="38">
        <v>0</v>
      </c>
      <c r="K94" s="48">
        <v>9567</v>
      </c>
      <c r="L94" s="38">
        <v>4900</v>
      </c>
      <c r="M94" s="38">
        <v>0</v>
      </c>
      <c r="N94" s="38">
        <v>0</v>
      </c>
      <c r="O94" s="38">
        <f>SUM(D94:N94)</f>
        <v>14467</v>
      </c>
    </row>
    <row r="95" spans="1:15" ht="15" customHeight="1">
      <c r="A95" s="4" t="s">
        <v>3</v>
      </c>
      <c r="B95" s="63">
        <v>6298</v>
      </c>
      <c r="C95" s="38">
        <v>56</v>
      </c>
      <c r="D95" s="38">
        <v>0</v>
      </c>
      <c r="E95" s="38">
        <v>0</v>
      </c>
      <c r="F95" s="38">
        <v>0</v>
      </c>
      <c r="G95" s="63">
        <v>0</v>
      </c>
      <c r="H95" s="63">
        <v>0</v>
      </c>
      <c r="I95" s="38">
        <v>0</v>
      </c>
      <c r="J95" s="38">
        <v>0</v>
      </c>
      <c r="K95" s="38">
        <v>120180</v>
      </c>
      <c r="L95" s="38">
        <v>109556</v>
      </c>
      <c r="M95" s="38">
        <v>52283</v>
      </c>
      <c r="N95" s="38">
        <v>44957</v>
      </c>
      <c r="O95" s="38">
        <f>SUM(D95:N95)</f>
        <v>326976</v>
      </c>
    </row>
    <row r="96" spans="1:15" ht="15" customHeight="1">
      <c r="A96" s="350" t="s">
        <v>284</v>
      </c>
      <c r="B96" s="351">
        <f>SUM(B94:B95)</f>
        <v>6421</v>
      </c>
      <c r="C96" s="354">
        <f>O96/B96</f>
        <v>53.17598504905778</v>
      </c>
      <c r="D96" s="351">
        <f aca="true" t="shared" si="9" ref="D96:O96">SUM(D94:D95)</f>
        <v>0</v>
      </c>
      <c r="E96" s="351">
        <f t="shared" si="9"/>
        <v>0</v>
      </c>
      <c r="F96" s="351">
        <f t="shared" si="9"/>
        <v>0</v>
      </c>
      <c r="G96" s="351">
        <f t="shared" si="9"/>
        <v>0</v>
      </c>
      <c r="H96" s="351">
        <f t="shared" si="9"/>
        <v>0</v>
      </c>
      <c r="I96" s="351">
        <f t="shared" si="9"/>
        <v>0</v>
      </c>
      <c r="J96" s="351">
        <f t="shared" si="9"/>
        <v>0</v>
      </c>
      <c r="K96" s="351">
        <f t="shared" si="9"/>
        <v>129747</v>
      </c>
      <c r="L96" s="351">
        <f t="shared" si="9"/>
        <v>114456</v>
      </c>
      <c r="M96" s="351">
        <f t="shared" si="9"/>
        <v>52283</v>
      </c>
      <c r="N96" s="351">
        <f t="shared" si="9"/>
        <v>44957</v>
      </c>
      <c r="O96" s="351">
        <f t="shared" si="9"/>
        <v>341443</v>
      </c>
    </row>
    <row r="97" spans="1:15" ht="15" customHeight="1">
      <c r="A97" s="352" t="s">
        <v>9</v>
      </c>
      <c r="B97" s="344">
        <f>B92+B96</f>
        <v>35390</v>
      </c>
      <c r="C97" s="344"/>
      <c r="D97" s="344">
        <f aca="true" t="shared" si="10" ref="D97:O97">D92+D96</f>
        <v>0</v>
      </c>
      <c r="E97" s="344">
        <f t="shared" si="10"/>
        <v>0</v>
      </c>
      <c r="F97" s="344">
        <f t="shared" si="10"/>
        <v>0</v>
      </c>
      <c r="G97" s="344">
        <f t="shared" si="10"/>
        <v>0</v>
      </c>
      <c r="H97" s="344">
        <f t="shared" si="10"/>
        <v>0</v>
      </c>
      <c r="I97" s="344">
        <f t="shared" si="10"/>
        <v>0</v>
      </c>
      <c r="J97" s="344">
        <f t="shared" si="10"/>
        <v>0</v>
      </c>
      <c r="K97" s="344">
        <f t="shared" si="10"/>
        <v>1766222</v>
      </c>
      <c r="L97" s="344">
        <f t="shared" si="10"/>
        <v>1409418</v>
      </c>
      <c r="M97" s="344">
        <f t="shared" si="10"/>
        <v>52283</v>
      </c>
      <c r="N97" s="344">
        <f t="shared" si="10"/>
        <v>44957</v>
      </c>
      <c r="O97" s="344">
        <f t="shared" si="10"/>
        <v>3272880</v>
      </c>
    </row>
    <row r="98" spans="5:10" ht="15" customHeight="1">
      <c r="E98" s="164"/>
      <c r="F98" s="165"/>
      <c r="G98" s="165"/>
      <c r="H98" s="165"/>
      <c r="I98" s="165"/>
      <c r="J98" s="164"/>
    </row>
    <row r="99" spans="1:15" ht="15" customHeight="1">
      <c r="A99" s="695" t="s">
        <v>316</v>
      </c>
      <c r="B99" s="798"/>
      <c r="C99" s="696"/>
      <c r="D99" s="353">
        <v>0</v>
      </c>
      <c r="E99" s="353">
        <v>0</v>
      </c>
      <c r="F99" s="353">
        <v>0</v>
      </c>
      <c r="G99" s="353">
        <v>0</v>
      </c>
      <c r="H99" s="353">
        <v>0</v>
      </c>
      <c r="I99" s="353">
        <v>0</v>
      </c>
      <c r="J99" s="353">
        <v>0</v>
      </c>
      <c r="K99" s="351">
        <v>1184970</v>
      </c>
      <c r="L99" s="351">
        <v>945429</v>
      </c>
      <c r="M99" s="351">
        <v>35130</v>
      </c>
      <c r="N99" s="351">
        <v>30080</v>
      </c>
      <c r="O99" s="351">
        <f>SUM(D99:N99)</f>
        <v>2195609</v>
      </c>
    </row>
    <row r="100" spans="1:15" ht="15" customHeight="1">
      <c r="A100" s="774" t="s">
        <v>387</v>
      </c>
      <c r="B100" s="774"/>
      <c r="C100" s="774"/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38">
        <f>K99*2/100</f>
        <v>23699.4</v>
      </c>
      <c r="L100" s="38">
        <f>L99*2/100</f>
        <v>18908.58</v>
      </c>
      <c r="M100" s="38">
        <f>M99*2/100</f>
        <v>702.6</v>
      </c>
      <c r="N100" s="38">
        <f>N99*2/100</f>
        <v>601.6</v>
      </c>
      <c r="O100" s="38">
        <f>SUM(K100:N100)</f>
        <v>43912.18</v>
      </c>
    </row>
    <row r="101" spans="1:15" ht="15" customHeight="1">
      <c r="A101" s="774" t="s">
        <v>317</v>
      </c>
      <c r="B101" s="774"/>
      <c r="C101" s="774"/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38">
        <f>K99*5/100</f>
        <v>59248.5</v>
      </c>
      <c r="L101" s="38">
        <f>L99*5/100</f>
        <v>47271.45</v>
      </c>
      <c r="M101" s="38">
        <f>M99*5/100</f>
        <v>1756.5</v>
      </c>
      <c r="N101" s="38">
        <f>N99*5/100</f>
        <v>1504</v>
      </c>
      <c r="O101" s="38">
        <f>SUM(K101:N101)</f>
        <v>109780.45</v>
      </c>
    </row>
    <row r="102" spans="1:15" ht="15" customHeight="1">
      <c r="A102" s="785" t="s">
        <v>318</v>
      </c>
      <c r="B102" s="785"/>
      <c r="C102" s="785"/>
      <c r="D102" s="355">
        <f aca="true" t="shared" si="11" ref="D102:O102">SUM(D100:D101)</f>
        <v>0</v>
      </c>
      <c r="E102" s="355">
        <f t="shared" si="11"/>
        <v>0</v>
      </c>
      <c r="F102" s="355">
        <f t="shared" si="11"/>
        <v>0</v>
      </c>
      <c r="G102" s="355">
        <f t="shared" si="11"/>
        <v>0</v>
      </c>
      <c r="H102" s="355">
        <f t="shared" si="11"/>
        <v>0</v>
      </c>
      <c r="I102" s="355">
        <f t="shared" si="11"/>
        <v>0</v>
      </c>
      <c r="J102" s="355">
        <f t="shared" si="11"/>
        <v>0</v>
      </c>
      <c r="K102" s="344">
        <f t="shared" si="11"/>
        <v>82947.9</v>
      </c>
      <c r="L102" s="344">
        <f t="shared" si="11"/>
        <v>66180.03</v>
      </c>
      <c r="M102" s="344">
        <f t="shared" si="11"/>
        <v>2459.1</v>
      </c>
      <c r="N102" s="344">
        <f t="shared" si="11"/>
        <v>2105.6</v>
      </c>
      <c r="O102" s="344">
        <f t="shared" si="11"/>
        <v>153692.63</v>
      </c>
    </row>
    <row r="118" spans="1:3" ht="12.75">
      <c r="A118" s="559" t="s">
        <v>22</v>
      </c>
      <c r="B118" s="559"/>
      <c r="C118" s="559"/>
    </row>
    <row r="119" spans="1:9" ht="12.75">
      <c r="A119" s="559" t="s">
        <v>23</v>
      </c>
      <c r="B119" s="559"/>
      <c r="C119" s="559"/>
      <c r="E119" s="25"/>
      <c r="F119" s="25"/>
      <c r="G119" s="2"/>
      <c r="H119" s="25"/>
      <c r="I119" s="25"/>
    </row>
    <row r="120" spans="1:14" ht="12.75">
      <c r="A120" s="25" t="s">
        <v>116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5" ht="12.75">
      <c r="A123" s="560" t="s">
        <v>21</v>
      </c>
      <c r="B123" s="560"/>
      <c r="C123" s="560"/>
      <c r="D123" s="560"/>
      <c r="E123" s="560"/>
      <c r="F123" s="560"/>
      <c r="G123" s="560"/>
      <c r="H123" s="560"/>
      <c r="I123" s="560"/>
      <c r="J123" s="560"/>
      <c r="K123" s="560"/>
      <c r="L123" s="560"/>
      <c r="M123" s="560"/>
      <c r="N123" s="560"/>
      <c r="O123" s="560"/>
    </row>
    <row r="124" spans="1:15" ht="12.75">
      <c r="A124" s="560" t="s">
        <v>533</v>
      </c>
      <c r="B124" s="560"/>
      <c r="C124" s="560"/>
      <c r="D124" s="560"/>
      <c r="E124" s="560"/>
      <c r="F124" s="560"/>
      <c r="G124" s="560"/>
      <c r="H124" s="560"/>
      <c r="I124" s="560"/>
      <c r="J124" s="560"/>
      <c r="K124" s="560"/>
      <c r="L124" s="560"/>
      <c r="M124" s="560"/>
      <c r="N124" s="560"/>
      <c r="O124" s="560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2:15" ht="12.75">
      <c r="L126" s="27"/>
      <c r="M126" s="27"/>
      <c r="O126" s="27" t="s">
        <v>354</v>
      </c>
    </row>
    <row r="127" spans="1:15" ht="15" customHeight="1">
      <c r="A127" s="345" t="s">
        <v>312</v>
      </c>
      <c r="B127" s="799" t="s">
        <v>85</v>
      </c>
      <c r="C127" s="799" t="s">
        <v>83</v>
      </c>
      <c r="D127" s="583" t="s">
        <v>356</v>
      </c>
      <c r="E127" s="584"/>
      <c r="F127" s="584"/>
      <c r="G127" s="584"/>
      <c r="H127" s="584"/>
      <c r="I127" s="584"/>
      <c r="J127" s="584"/>
      <c r="K127" s="584"/>
      <c r="L127" s="584"/>
      <c r="M127" s="584"/>
      <c r="N127" s="584"/>
      <c r="O127" s="561" t="s">
        <v>124</v>
      </c>
    </row>
    <row r="128" spans="1:15" ht="15" customHeight="1">
      <c r="A128" s="346" t="s">
        <v>314</v>
      </c>
      <c r="B128" s="800"/>
      <c r="C128" s="800"/>
      <c r="D128" s="347" t="s">
        <v>304</v>
      </c>
      <c r="E128" s="348" t="s">
        <v>305</v>
      </c>
      <c r="F128" s="348" t="s">
        <v>166</v>
      </c>
      <c r="G128" s="348" t="s">
        <v>306</v>
      </c>
      <c r="H128" s="348" t="s">
        <v>307</v>
      </c>
      <c r="I128" s="348" t="s">
        <v>167</v>
      </c>
      <c r="J128" s="348" t="s">
        <v>308</v>
      </c>
      <c r="K128" s="348" t="s">
        <v>169</v>
      </c>
      <c r="L128" s="348" t="s">
        <v>170</v>
      </c>
      <c r="M128" s="348" t="s">
        <v>310</v>
      </c>
      <c r="N128" s="349" t="s">
        <v>309</v>
      </c>
      <c r="O128" s="563"/>
    </row>
    <row r="129" spans="1:15" ht="15" customHeight="1">
      <c r="A129" s="79" t="s">
        <v>313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1"/>
      <c r="O129" s="82"/>
    </row>
    <row r="130" spans="1:15" ht="15" customHeight="1">
      <c r="A130" s="4" t="s">
        <v>2</v>
      </c>
      <c r="B130" s="38">
        <v>1471</v>
      </c>
      <c r="C130" s="38">
        <v>152</v>
      </c>
      <c r="D130" s="38">
        <v>223533</v>
      </c>
      <c r="E130" s="38">
        <v>0</v>
      </c>
      <c r="F130" s="38">
        <v>0</v>
      </c>
      <c r="G130" s="63">
        <v>0</v>
      </c>
      <c r="H130" s="63">
        <v>0</v>
      </c>
      <c r="I130" s="38">
        <v>0</v>
      </c>
      <c r="J130" s="38">
        <v>0</v>
      </c>
      <c r="K130" s="38">
        <v>0</v>
      </c>
      <c r="L130" s="38">
        <v>0</v>
      </c>
      <c r="M130" s="71">
        <v>0</v>
      </c>
      <c r="N130" s="71">
        <v>0</v>
      </c>
      <c r="O130" s="38">
        <f>SUM(D130:N130)</f>
        <v>223533</v>
      </c>
    </row>
    <row r="131" spans="1:18" ht="15" customHeight="1">
      <c r="A131" s="4" t="s">
        <v>3</v>
      </c>
      <c r="B131" s="38">
        <v>10889</v>
      </c>
      <c r="C131" s="38">
        <v>116</v>
      </c>
      <c r="D131" s="38">
        <v>283704</v>
      </c>
      <c r="E131" s="38">
        <v>0</v>
      </c>
      <c r="F131" s="38">
        <v>0</v>
      </c>
      <c r="G131" s="63">
        <v>0</v>
      </c>
      <c r="H131" s="63">
        <v>0</v>
      </c>
      <c r="I131" s="38">
        <v>0</v>
      </c>
      <c r="J131" s="38">
        <v>484603</v>
      </c>
      <c r="K131" s="38">
        <v>0</v>
      </c>
      <c r="L131" s="38">
        <v>0</v>
      </c>
      <c r="M131" s="38">
        <v>496970</v>
      </c>
      <c r="N131" s="71">
        <v>0</v>
      </c>
      <c r="O131" s="38">
        <f>SUM(D131:N131)</f>
        <v>1265277</v>
      </c>
      <c r="R131" s="548"/>
    </row>
    <row r="132" spans="1:18" ht="15" customHeight="1">
      <c r="A132" s="350" t="s">
        <v>284</v>
      </c>
      <c r="B132" s="351">
        <f>SUM(B130:B131)</f>
        <v>12360</v>
      </c>
      <c r="C132" s="351">
        <f>O132/B132</f>
        <v>120.45388349514563</v>
      </c>
      <c r="D132" s="351">
        <f aca="true" t="shared" si="12" ref="D132:O132">SUM(D130:D131)</f>
        <v>507237</v>
      </c>
      <c r="E132" s="351">
        <f t="shared" si="12"/>
        <v>0</v>
      </c>
      <c r="F132" s="351">
        <f t="shared" si="12"/>
        <v>0</v>
      </c>
      <c r="G132" s="351">
        <f t="shared" si="12"/>
        <v>0</v>
      </c>
      <c r="H132" s="351">
        <f t="shared" si="12"/>
        <v>0</v>
      </c>
      <c r="I132" s="351">
        <f t="shared" si="12"/>
        <v>0</v>
      </c>
      <c r="J132" s="351">
        <f t="shared" si="12"/>
        <v>484603</v>
      </c>
      <c r="K132" s="351">
        <f t="shared" si="12"/>
        <v>0</v>
      </c>
      <c r="L132" s="351">
        <f t="shared" si="12"/>
        <v>0</v>
      </c>
      <c r="M132" s="351">
        <f t="shared" si="12"/>
        <v>496970</v>
      </c>
      <c r="N132" s="351">
        <f t="shared" si="12"/>
        <v>0</v>
      </c>
      <c r="O132" s="354">
        <f t="shared" si="12"/>
        <v>1488810</v>
      </c>
      <c r="R132" s="548"/>
    </row>
    <row r="133" spans="1:18" ht="15" customHeight="1">
      <c r="A133" s="73" t="s">
        <v>315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110"/>
      <c r="R133" s="548"/>
    </row>
    <row r="134" spans="1:15" ht="15" customHeight="1">
      <c r="A134" s="4" t="s">
        <v>2</v>
      </c>
      <c r="B134" s="38">
        <v>20</v>
      </c>
      <c r="C134" s="38">
        <v>58</v>
      </c>
      <c r="D134" s="38">
        <v>0</v>
      </c>
      <c r="E134" s="38">
        <v>0</v>
      </c>
      <c r="F134" s="38">
        <v>0</v>
      </c>
      <c r="G134" s="63">
        <v>0</v>
      </c>
      <c r="H134" s="63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1150</v>
      </c>
      <c r="N134" s="71">
        <v>0</v>
      </c>
      <c r="O134" s="38">
        <f>SUM(D134:N134)</f>
        <v>1150</v>
      </c>
    </row>
    <row r="135" spans="1:15" ht="15" customHeight="1">
      <c r="A135" s="4" t="s">
        <v>3</v>
      </c>
      <c r="B135" s="38">
        <v>4320</v>
      </c>
      <c r="C135" s="38">
        <v>46</v>
      </c>
      <c r="D135" s="38">
        <v>0</v>
      </c>
      <c r="E135" s="38">
        <v>0</v>
      </c>
      <c r="F135" s="38">
        <v>0</v>
      </c>
      <c r="G135" s="63">
        <v>0</v>
      </c>
      <c r="H135" s="63">
        <v>0</v>
      </c>
      <c r="I135" s="38">
        <v>0</v>
      </c>
      <c r="J135" s="38">
        <v>100737</v>
      </c>
      <c r="K135" s="38">
        <v>0</v>
      </c>
      <c r="L135" s="38">
        <v>0</v>
      </c>
      <c r="M135" s="38">
        <v>96058</v>
      </c>
      <c r="N135" s="71">
        <v>0</v>
      </c>
      <c r="O135" s="38">
        <f>SUM(D135:N135)</f>
        <v>196795</v>
      </c>
    </row>
    <row r="136" spans="1:15" ht="15" customHeight="1">
      <c r="A136" s="350" t="s">
        <v>284</v>
      </c>
      <c r="B136" s="351">
        <f>SUM(B134:B135)</f>
        <v>4340</v>
      </c>
      <c r="C136" s="351">
        <f>O136/B136</f>
        <v>45.60944700460829</v>
      </c>
      <c r="D136" s="351">
        <f aca="true" t="shared" si="13" ref="D136:O136">SUM(D134:D135)</f>
        <v>0</v>
      </c>
      <c r="E136" s="351">
        <f t="shared" si="13"/>
        <v>0</v>
      </c>
      <c r="F136" s="351">
        <f t="shared" si="13"/>
        <v>0</v>
      </c>
      <c r="G136" s="351">
        <f t="shared" si="13"/>
        <v>0</v>
      </c>
      <c r="H136" s="351">
        <f t="shared" si="13"/>
        <v>0</v>
      </c>
      <c r="I136" s="351">
        <f t="shared" si="13"/>
        <v>0</v>
      </c>
      <c r="J136" s="351">
        <f t="shared" si="13"/>
        <v>100737</v>
      </c>
      <c r="K136" s="351">
        <f t="shared" si="13"/>
        <v>0</v>
      </c>
      <c r="L136" s="351">
        <f t="shared" si="13"/>
        <v>0</v>
      </c>
      <c r="M136" s="351">
        <f t="shared" si="13"/>
        <v>97208</v>
      </c>
      <c r="N136" s="351">
        <f t="shared" si="13"/>
        <v>0</v>
      </c>
      <c r="O136" s="354">
        <f t="shared" si="13"/>
        <v>197945</v>
      </c>
    </row>
    <row r="137" spans="1:15" ht="15" customHeight="1">
      <c r="A137" s="352" t="s">
        <v>9</v>
      </c>
      <c r="B137" s="344">
        <f>B132+B136</f>
        <v>16700</v>
      </c>
      <c r="C137" s="344">
        <f>O137/B137</f>
        <v>101.00329341317365</v>
      </c>
      <c r="D137" s="344">
        <f aca="true" t="shared" si="14" ref="D137:O137">D132+D136</f>
        <v>507237</v>
      </c>
      <c r="E137" s="344">
        <f t="shared" si="14"/>
        <v>0</v>
      </c>
      <c r="F137" s="344">
        <f t="shared" si="14"/>
        <v>0</v>
      </c>
      <c r="G137" s="344">
        <f t="shared" si="14"/>
        <v>0</v>
      </c>
      <c r="H137" s="344">
        <f t="shared" si="14"/>
        <v>0</v>
      </c>
      <c r="I137" s="344">
        <f t="shared" si="14"/>
        <v>0</v>
      </c>
      <c r="J137" s="344">
        <f t="shared" si="14"/>
        <v>585340</v>
      </c>
      <c r="K137" s="344">
        <f t="shared" si="14"/>
        <v>0</v>
      </c>
      <c r="L137" s="344">
        <f t="shared" si="14"/>
        <v>0</v>
      </c>
      <c r="M137" s="344">
        <f t="shared" si="14"/>
        <v>594178</v>
      </c>
      <c r="N137" s="344">
        <f t="shared" si="14"/>
        <v>0</v>
      </c>
      <c r="O137" s="344">
        <f t="shared" si="14"/>
        <v>1686755</v>
      </c>
    </row>
    <row r="138" spans="6:11" ht="15" customHeight="1">
      <c r="F138" s="164"/>
      <c r="G138" s="165"/>
      <c r="H138" s="165"/>
      <c r="I138" s="165"/>
      <c r="J138" s="165"/>
      <c r="K138" s="164"/>
    </row>
    <row r="139" spans="1:15" ht="15" customHeight="1">
      <c r="A139" s="695" t="s">
        <v>316</v>
      </c>
      <c r="B139" s="798"/>
      <c r="C139" s="696"/>
      <c r="D139" s="351">
        <v>354548</v>
      </c>
      <c r="E139" s="351">
        <v>0</v>
      </c>
      <c r="F139" s="351">
        <v>0</v>
      </c>
      <c r="G139" s="351">
        <v>0</v>
      </c>
      <c r="H139" s="351">
        <v>0</v>
      </c>
      <c r="I139" s="351">
        <v>0</v>
      </c>
      <c r="J139" s="351">
        <v>409139</v>
      </c>
      <c r="K139" s="351">
        <v>0</v>
      </c>
      <c r="L139" s="351">
        <v>0</v>
      </c>
      <c r="M139" s="351">
        <v>415388</v>
      </c>
      <c r="N139" s="351">
        <v>0</v>
      </c>
      <c r="O139" s="351">
        <f>SUM(D139:N139)</f>
        <v>1179075</v>
      </c>
    </row>
    <row r="140" spans="1:15" ht="15" customHeight="1">
      <c r="A140" s="774" t="s">
        <v>387</v>
      </c>
      <c r="B140" s="774"/>
      <c r="C140" s="774"/>
      <c r="D140" s="38">
        <f>D139*2/100</f>
        <v>7090.96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f>J139*2/100</f>
        <v>8182.78</v>
      </c>
      <c r="K140" s="38">
        <v>0</v>
      </c>
      <c r="L140" s="38">
        <v>0</v>
      </c>
      <c r="M140" s="38">
        <f>M139*2/100</f>
        <v>8307.76</v>
      </c>
      <c r="N140" s="38">
        <v>0</v>
      </c>
      <c r="O140" s="38">
        <f>SUM(D140:N140)</f>
        <v>23581.5</v>
      </c>
    </row>
    <row r="141" spans="1:15" ht="15" customHeight="1">
      <c r="A141" s="774" t="s">
        <v>317</v>
      </c>
      <c r="B141" s="774"/>
      <c r="C141" s="774"/>
      <c r="D141" s="38">
        <f>D139*5/100</f>
        <v>17727.4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f>J139*5/100</f>
        <v>20456.95</v>
      </c>
      <c r="K141" s="38">
        <v>0</v>
      </c>
      <c r="L141" s="38">
        <v>0</v>
      </c>
      <c r="M141" s="38">
        <f>M139*5/100</f>
        <v>20769.4</v>
      </c>
      <c r="N141" s="38">
        <v>0</v>
      </c>
      <c r="O141" s="38">
        <f>SUM(D141:N141)</f>
        <v>58953.75000000001</v>
      </c>
    </row>
    <row r="142" spans="1:15" ht="15" customHeight="1">
      <c r="A142" s="785" t="s">
        <v>318</v>
      </c>
      <c r="B142" s="785"/>
      <c r="C142" s="785"/>
      <c r="D142" s="344">
        <f aca="true" t="shared" si="15" ref="D142:O142">SUM(D140:D141)</f>
        <v>24818.36</v>
      </c>
      <c r="E142" s="344">
        <f t="shared" si="15"/>
        <v>0</v>
      </c>
      <c r="F142" s="344">
        <f t="shared" si="15"/>
        <v>0</v>
      </c>
      <c r="G142" s="344">
        <f t="shared" si="15"/>
        <v>0</v>
      </c>
      <c r="H142" s="344">
        <f t="shared" si="15"/>
        <v>0</v>
      </c>
      <c r="I142" s="344">
        <f t="shared" si="15"/>
        <v>0</v>
      </c>
      <c r="J142" s="344">
        <f t="shared" si="15"/>
        <v>28639.73</v>
      </c>
      <c r="K142" s="344">
        <f t="shared" si="15"/>
        <v>0</v>
      </c>
      <c r="L142" s="344">
        <f t="shared" si="15"/>
        <v>0</v>
      </c>
      <c r="M142" s="344">
        <f t="shared" si="15"/>
        <v>29077.160000000003</v>
      </c>
      <c r="N142" s="344">
        <f t="shared" si="15"/>
        <v>0</v>
      </c>
      <c r="O142" s="344">
        <f t="shared" si="15"/>
        <v>82535.25</v>
      </c>
    </row>
    <row r="146" spans="6:9" ht="12.75">
      <c r="F146" s="155"/>
      <c r="G146" s="155"/>
      <c r="H146" s="155"/>
      <c r="I146" s="155"/>
    </row>
    <row r="147" spans="6:9" ht="12.75">
      <c r="F147" s="155"/>
      <c r="G147" s="155"/>
      <c r="H147" s="155"/>
      <c r="I147" s="155"/>
    </row>
    <row r="148" spans="6:9" ht="12.75">
      <c r="F148" s="155"/>
      <c r="G148" s="155"/>
      <c r="H148" s="155"/>
      <c r="I148" s="155"/>
    </row>
    <row r="149" spans="6:9" ht="12.75">
      <c r="F149" s="155"/>
      <c r="G149" s="155"/>
      <c r="H149" s="155"/>
      <c r="I149" s="155"/>
    </row>
    <row r="150" spans="6:9" ht="12.75">
      <c r="F150" s="155"/>
      <c r="G150" s="155"/>
      <c r="H150" s="155"/>
      <c r="I150" s="155"/>
    </row>
    <row r="151" spans="6:9" ht="12.75">
      <c r="F151" s="155"/>
      <c r="G151" s="155"/>
      <c r="H151" s="155"/>
      <c r="I151" s="155"/>
    </row>
    <row r="152" spans="6:9" ht="12.75">
      <c r="F152" s="155"/>
      <c r="G152" s="155"/>
      <c r="H152" s="155"/>
      <c r="I152" s="155"/>
    </row>
    <row r="153" spans="6:9" ht="12.75">
      <c r="F153" s="155"/>
      <c r="G153" s="155"/>
      <c r="H153" s="155"/>
      <c r="I153" s="155"/>
    </row>
    <row r="154" spans="6:9" ht="12.75">
      <c r="F154" s="155"/>
      <c r="G154" s="155"/>
      <c r="H154" s="155"/>
      <c r="I154" s="155"/>
    </row>
    <row r="155" spans="6:9" ht="12.75">
      <c r="F155" s="155"/>
      <c r="G155" s="155"/>
      <c r="H155" s="155"/>
      <c r="I155" s="155"/>
    </row>
    <row r="156" spans="6:9" ht="12.75">
      <c r="F156" s="155"/>
      <c r="G156" s="155"/>
      <c r="H156" s="155"/>
      <c r="I156" s="155"/>
    </row>
    <row r="157" spans="1:3" ht="12.75">
      <c r="A157" s="559" t="s">
        <v>22</v>
      </c>
      <c r="B157" s="559"/>
      <c r="C157" s="559"/>
    </row>
    <row r="158" spans="1:9" ht="12.75">
      <c r="A158" s="559" t="s">
        <v>23</v>
      </c>
      <c r="B158" s="559"/>
      <c r="C158" s="559"/>
      <c r="E158" s="25"/>
      <c r="F158" s="25"/>
      <c r="G158" s="2"/>
      <c r="H158" s="25"/>
      <c r="I158" s="25"/>
    </row>
    <row r="159" spans="1:9" ht="12.75">
      <c r="A159" s="7"/>
      <c r="B159" s="7"/>
      <c r="C159" s="7"/>
      <c r="E159" s="25"/>
      <c r="F159" s="25"/>
      <c r="G159" s="2"/>
      <c r="H159" s="25"/>
      <c r="I159" s="25"/>
    </row>
    <row r="160" spans="1:14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5" ht="12.75">
      <c r="A161" s="560" t="s">
        <v>21</v>
      </c>
      <c r="B161" s="560"/>
      <c r="C161" s="560"/>
      <c r="D161" s="560"/>
      <c r="E161" s="560"/>
      <c r="F161" s="560"/>
      <c r="G161" s="560"/>
      <c r="H161" s="560"/>
      <c r="I161" s="560"/>
      <c r="J161" s="560"/>
      <c r="K161" s="560"/>
      <c r="L161" s="560"/>
      <c r="M161" s="560"/>
      <c r="N161" s="560"/>
      <c r="O161" s="560"/>
    </row>
    <row r="162" spans="1:15" ht="12.75">
      <c r="A162" s="560" t="s">
        <v>533</v>
      </c>
      <c r="B162" s="560"/>
      <c r="C162" s="560"/>
      <c r="D162" s="560"/>
      <c r="E162" s="560"/>
      <c r="F162" s="560"/>
      <c r="G162" s="560"/>
      <c r="H162" s="560"/>
      <c r="I162" s="560"/>
      <c r="J162" s="560"/>
      <c r="K162" s="560"/>
      <c r="L162" s="560"/>
      <c r="M162" s="560"/>
      <c r="N162" s="560"/>
      <c r="O162" s="560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2:15" ht="12.75">
      <c r="L164" s="27"/>
      <c r="M164" s="27"/>
      <c r="O164" s="27" t="s">
        <v>311</v>
      </c>
    </row>
    <row r="165" spans="1:15" ht="12.75">
      <c r="A165" s="345" t="s">
        <v>312</v>
      </c>
      <c r="B165" s="799" t="s">
        <v>85</v>
      </c>
      <c r="C165" s="799" t="s">
        <v>83</v>
      </c>
      <c r="D165" s="583" t="s">
        <v>356</v>
      </c>
      <c r="E165" s="584"/>
      <c r="F165" s="584"/>
      <c r="G165" s="584"/>
      <c r="H165" s="584"/>
      <c r="I165" s="584"/>
      <c r="J165" s="584"/>
      <c r="K165" s="584"/>
      <c r="L165" s="584"/>
      <c r="M165" s="584"/>
      <c r="N165" s="584"/>
      <c r="O165" s="561" t="s">
        <v>124</v>
      </c>
    </row>
    <row r="166" spans="1:15" ht="12.75">
      <c r="A166" s="346" t="s">
        <v>314</v>
      </c>
      <c r="B166" s="800"/>
      <c r="C166" s="800"/>
      <c r="D166" s="347" t="s">
        <v>304</v>
      </c>
      <c r="E166" s="348" t="s">
        <v>305</v>
      </c>
      <c r="F166" s="348" t="s">
        <v>166</v>
      </c>
      <c r="G166" s="348" t="s">
        <v>306</v>
      </c>
      <c r="H166" s="348" t="s">
        <v>307</v>
      </c>
      <c r="I166" s="348" t="s">
        <v>167</v>
      </c>
      <c r="J166" s="348" t="s">
        <v>308</v>
      </c>
      <c r="K166" s="348" t="s">
        <v>169</v>
      </c>
      <c r="L166" s="348" t="s">
        <v>170</v>
      </c>
      <c r="M166" s="348" t="s">
        <v>310</v>
      </c>
      <c r="N166" s="349" t="s">
        <v>309</v>
      </c>
      <c r="O166" s="563"/>
    </row>
    <row r="167" spans="1:15" ht="12.75">
      <c r="A167" s="79" t="s">
        <v>313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1"/>
      <c r="O167" s="82"/>
    </row>
    <row r="168" spans="1:15" ht="12.75">
      <c r="A168" s="4" t="s">
        <v>2</v>
      </c>
      <c r="B168" s="38">
        <f>B12+B51+B90+B130</f>
        <v>36899</v>
      </c>
      <c r="C168" s="38">
        <f>O168/B168</f>
        <v>132.81907368763382</v>
      </c>
      <c r="D168" s="38">
        <f aca="true" t="shared" si="16" ref="D168:N168">D12+D51+D90+D130</f>
        <v>4022807</v>
      </c>
      <c r="E168" s="38">
        <f t="shared" si="16"/>
        <v>103509</v>
      </c>
      <c r="F168" s="38">
        <f t="shared" si="16"/>
        <v>261857</v>
      </c>
      <c r="G168" s="38">
        <f t="shared" si="16"/>
        <v>431215</v>
      </c>
      <c r="H168" s="38">
        <f t="shared" si="16"/>
        <v>0</v>
      </c>
      <c r="I168" s="38">
        <f t="shared" si="16"/>
        <v>0</v>
      </c>
      <c r="J168" s="38">
        <f t="shared" si="16"/>
        <v>9690</v>
      </c>
      <c r="K168" s="38">
        <f t="shared" si="16"/>
        <v>71813</v>
      </c>
      <c r="L168" s="38">
        <f t="shared" si="16"/>
        <v>0</v>
      </c>
      <c r="M168" s="38">
        <f t="shared" si="16"/>
        <v>0</v>
      </c>
      <c r="N168" s="38">
        <f t="shared" si="16"/>
        <v>0</v>
      </c>
      <c r="O168" s="38">
        <f>SUM(D168:N168)</f>
        <v>4900891</v>
      </c>
    </row>
    <row r="169" spans="1:15" ht="12.75">
      <c r="A169" s="4" t="s">
        <v>3</v>
      </c>
      <c r="B169" s="38">
        <f>B13+B52+B91+B131</f>
        <v>114231</v>
      </c>
      <c r="C169" s="38">
        <f>O169/B169</f>
        <v>106.26262573206922</v>
      </c>
      <c r="D169" s="38">
        <f aca="true" t="shared" si="17" ref="D169:N169">D13+D52+D91+D131</f>
        <v>5160978</v>
      </c>
      <c r="E169" s="38">
        <f t="shared" si="17"/>
        <v>938226</v>
      </c>
      <c r="F169" s="38">
        <f t="shared" si="17"/>
        <v>750683</v>
      </c>
      <c r="G169" s="38">
        <f t="shared" si="17"/>
        <v>688339</v>
      </c>
      <c r="H169" s="38">
        <f t="shared" si="17"/>
        <v>0</v>
      </c>
      <c r="I169" s="38">
        <f t="shared" si="17"/>
        <v>242324</v>
      </c>
      <c r="J169" s="38">
        <f t="shared" si="17"/>
        <v>1001342</v>
      </c>
      <c r="K169" s="38">
        <f t="shared" si="17"/>
        <v>1564662</v>
      </c>
      <c r="L169" s="38">
        <f t="shared" si="17"/>
        <v>1294962</v>
      </c>
      <c r="M169" s="38">
        <f t="shared" si="17"/>
        <v>496970</v>
      </c>
      <c r="N169" s="38">
        <f t="shared" si="17"/>
        <v>0</v>
      </c>
      <c r="O169" s="38">
        <f>SUM(D169:N169)</f>
        <v>12138486</v>
      </c>
    </row>
    <row r="170" spans="1:15" ht="12.75">
      <c r="A170" s="350" t="s">
        <v>284</v>
      </c>
      <c r="B170" s="351">
        <f>SUM(B168:B169)</f>
        <v>151130</v>
      </c>
      <c r="C170" s="351">
        <f>O170/B170</f>
        <v>112.74648977701317</v>
      </c>
      <c r="D170" s="351">
        <f aca="true" t="shared" si="18" ref="D170:N170">SUM(D168:D169)</f>
        <v>9183785</v>
      </c>
      <c r="E170" s="351">
        <f t="shared" si="18"/>
        <v>1041735</v>
      </c>
      <c r="F170" s="351">
        <f t="shared" si="18"/>
        <v>1012540</v>
      </c>
      <c r="G170" s="351">
        <f t="shared" si="18"/>
        <v>1119554</v>
      </c>
      <c r="H170" s="351">
        <f t="shared" si="18"/>
        <v>0</v>
      </c>
      <c r="I170" s="351">
        <f t="shared" si="18"/>
        <v>242324</v>
      </c>
      <c r="J170" s="351">
        <f t="shared" si="18"/>
        <v>1011032</v>
      </c>
      <c r="K170" s="351">
        <f t="shared" si="18"/>
        <v>1636475</v>
      </c>
      <c r="L170" s="351">
        <f t="shared" si="18"/>
        <v>1294962</v>
      </c>
      <c r="M170" s="351">
        <f t="shared" si="18"/>
        <v>496970</v>
      </c>
      <c r="N170" s="351">
        <f t="shared" si="18"/>
        <v>0</v>
      </c>
      <c r="O170" s="351">
        <f>SUM(O168:O169)</f>
        <v>17039377</v>
      </c>
    </row>
    <row r="171" spans="1:15" ht="12.75">
      <c r="A171" s="73" t="s">
        <v>315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110"/>
    </row>
    <row r="172" spans="1:15" ht="12.75">
      <c r="A172" s="4" t="s">
        <v>2</v>
      </c>
      <c r="B172" s="38">
        <f>B16+B55+B94+B134</f>
        <v>9277</v>
      </c>
      <c r="C172" s="38">
        <f>O172/B172</f>
        <v>58.66433114153282</v>
      </c>
      <c r="D172" s="38">
        <f aca="true" t="shared" si="19" ref="D172:N172">D16+D55+D94+D134</f>
        <v>424036</v>
      </c>
      <c r="E172" s="38">
        <f t="shared" si="19"/>
        <v>16468</v>
      </c>
      <c r="F172" s="38">
        <f t="shared" si="19"/>
        <v>41612</v>
      </c>
      <c r="G172" s="38">
        <f t="shared" si="19"/>
        <v>37063</v>
      </c>
      <c r="H172" s="38">
        <f t="shared" si="19"/>
        <v>0</v>
      </c>
      <c r="I172" s="38">
        <f t="shared" si="19"/>
        <v>870</v>
      </c>
      <c r="J172" s="38">
        <f t="shared" si="19"/>
        <v>8563</v>
      </c>
      <c r="K172" s="38">
        <f t="shared" si="19"/>
        <v>9567</v>
      </c>
      <c r="L172" s="38">
        <f t="shared" si="19"/>
        <v>4900</v>
      </c>
      <c r="M172" s="38">
        <f t="shared" si="19"/>
        <v>1150</v>
      </c>
      <c r="N172" s="38">
        <f t="shared" si="19"/>
        <v>0</v>
      </c>
      <c r="O172" s="38">
        <f>SUM(D172:N172)</f>
        <v>544229</v>
      </c>
    </row>
    <row r="173" spans="1:15" ht="12.75">
      <c r="A173" s="4" t="s">
        <v>3</v>
      </c>
      <c r="B173" s="38">
        <f>B17+B56+B95+B135</f>
        <v>31121</v>
      </c>
      <c r="C173" s="38">
        <f>O173/B173</f>
        <v>50.80084187526108</v>
      </c>
      <c r="D173" s="38">
        <f aca="true" t="shared" si="20" ref="D173:N173">D17+D56+D95+D135</f>
        <v>527748</v>
      </c>
      <c r="E173" s="38">
        <f t="shared" si="20"/>
        <v>115018</v>
      </c>
      <c r="F173" s="38">
        <f t="shared" si="20"/>
        <v>76932</v>
      </c>
      <c r="G173" s="38">
        <f t="shared" si="20"/>
        <v>175727</v>
      </c>
      <c r="H173" s="38">
        <f t="shared" si="20"/>
        <v>0</v>
      </c>
      <c r="I173" s="38">
        <f t="shared" si="20"/>
        <v>74330</v>
      </c>
      <c r="J173" s="38">
        <f t="shared" si="20"/>
        <v>188184</v>
      </c>
      <c r="K173" s="38">
        <f t="shared" si="20"/>
        <v>120180</v>
      </c>
      <c r="L173" s="38">
        <f t="shared" si="20"/>
        <v>109556</v>
      </c>
      <c r="M173" s="38">
        <f t="shared" si="20"/>
        <v>148341</v>
      </c>
      <c r="N173" s="38">
        <f t="shared" si="20"/>
        <v>44957</v>
      </c>
      <c r="O173" s="38">
        <f>SUM(D173:N173)</f>
        <v>1580973</v>
      </c>
    </row>
    <row r="174" spans="1:15" ht="12.75">
      <c r="A174" s="350" t="s">
        <v>284</v>
      </c>
      <c r="B174" s="351">
        <f>SUM(B172:B173)</f>
        <v>40398</v>
      </c>
      <c r="C174" s="351">
        <f>O174/B174</f>
        <v>52.606614188821226</v>
      </c>
      <c r="D174" s="351">
        <f aca="true" t="shared" si="21" ref="D174:N174">SUM(D172:D173)</f>
        <v>951784</v>
      </c>
      <c r="E174" s="351">
        <f t="shared" si="21"/>
        <v>131486</v>
      </c>
      <c r="F174" s="351">
        <f t="shared" si="21"/>
        <v>118544</v>
      </c>
      <c r="G174" s="351">
        <f t="shared" si="21"/>
        <v>212790</v>
      </c>
      <c r="H174" s="351">
        <f t="shared" si="21"/>
        <v>0</v>
      </c>
      <c r="I174" s="351">
        <f t="shared" si="21"/>
        <v>75200</v>
      </c>
      <c r="J174" s="351">
        <f t="shared" si="21"/>
        <v>196747</v>
      </c>
      <c r="K174" s="351">
        <f t="shared" si="21"/>
        <v>129747</v>
      </c>
      <c r="L174" s="351">
        <f t="shared" si="21"/>
        <v>114456</v>
      </c>
      <c r="M174" s="351">
        <f t="shared" si="21"/>
        <v>149491</v>
      </c>
      <c r="N174" s="351">
        <f t="shared" si="21"/>
        <v>44957</v>
      </c>
      <c r="O174" s="351">
        <f>SUM(O172:O173)</f>
        <v>2125202</v>
      </c>
    </row>
    <row r="175" spans="1:15" ht="12.75">
      <c r="A175" s="352" t="s">
        <v>9</v>
      </c>
      <c r="B175" s="344">
        <f>B170+B174</f>
        <v>191528</v>
      </c>
      <c r="C175" s="344">
        <f>O175/B175</f>
        <v>100.06150014619273</v>
      </c>
      <c r="D175" s="344">
        <f aca="true" t="shared" si="22" ref="D175:O175">D170+D174</f>
        <v>10135569</v>
      </c>
      <c r="E175" s="344">
        <f t="shared" si="22"/>
        <v>1173221</v>
      </c>
      <c r="F175" s="344">
        <f t="shared" si="22"/>
        <v>1131084</v>
      </c>
      <c r="G175" s="344">
        <f t="shared" si="22"/>
        <v>1332344</v>
      </c>
      <c r="H175" s="344">
        <f t="shared" si="22"/>
        <v>0</v>
      </c>
      <c r="I175" s="344">
        <f t="shared" si="22"/>
        <v>317524</v>
      </c>
      <c r="J175" s="344">
        <f t="shared" si="22"/>
        <v>1207779</v>
      </c>
      <c r="K175" s="344">
        <f t="shared" si="22"/>
        <v>1766222</v>
      </c>
      <c r="L175" s="344">
        <f t="shared" si="22"/>
        <v>1409418</v>
      </c>
      <c r="M175" s="344">
        <f t="shared" si="22"/>
        <v>646461</v>
      </c>
      <c r="N175" s="344">
        <f t="shared" si="22"/>
        <v>44957</v>
      </c>
      <c r="O175" s="344">
        <f t="shared" si="22"/>
        <v>19164579</v>
      </c>
    </row>
    <row r="176" spans="6:9" ht="12.75">
      <c r="F176" s="801"/>
      <c r="G176" s="801"/>
      <c r="H176" s="801"/>
      <c r="I176" s="801"/>
    </row>
    <row r="177" spans="1:15" ht="12.75">
      <c r="A177" s="695" t="s">
        <v>316</v>
      </c>
      <c r="B177" s="798"/>
      <c r="C177" s="696"/>
      <c r="D177" s="351">
        <f aca="true" t="shared" si="23" ref="D177:O177">D21+D60+D99+D139</f>
        <v>7186612</v>
      </c>
      <c r="E177" s="351">
        <f t="shared" si="23"/>
        <v>816494</v>
      </c>
      <c r="F177" s="351">
        <f t="shared" si="23"/>
        <v>786211</v>
      </c>
      <c r="G177" s="351">
        <f t="shared" si="23"/>
        <v>925948</v>
      </c>
      <c r="H177" s="351">
        <f t="shared" si="23"/>
        <v>0</v>
      </c>
      <c r="I177" s="351">
        <f t="shared" si="23"/>
        <v>220875</v>
      </c>
      <c r="J177" s="351">
        <f t="shared" si="23"/>
        <v>841874</v>
      </c>
      <c r="K177" s="351">
        <f t="shared" si="23"/>
        <v>1184970</v>
      </c>
      <c r="L177" s="351">
        <f t="shared" si="23"/>
        <v>945429</v>
      </c>
      <c r="M177" s="351">
        <f t="shared" si="23"/>
        <v>450518</v>
      </c>
      <c r="N177" s="351">
        <f t="shared" si="23"/>
        <v>30080</v>
      </c>
      <c r="O177" s="351">
        <f t="shared" si="23"/>
        <v>13389011</v>
      </c>
    </row>
    <row r="178" spans="1:15" ht="12.75">
      <c r="A178" s="774" t="s">
        <v>387</v>
      </c>
      <c r="B178" s="774"/>
      <c r="C178" s="774"/>
      <c r="D178" s="38">
        <f aca="true" t="shared" si="24" ref="D178:O178">D22+D61+D100+D140</f>
        <v>143732.24</v>
      </c>
      <c r="E178" s="38">
        <f t="shared" si="24"/>
        <v>16329.88</v>
      </c>
      <c r="F178" s="38">
        <f t="shared" si="24"/>
        <v>15724.22</v>
      </c>
      <c r="G178" s="38">
        <f t="shared" si="24"/>
        <v>18518.96</v>
      </c>
      <c r="H178" s="38">
        <f t="shared" si="24"/>
        <v>0</v>
      </c>
      <c r="I178" s="38">
        <f t="shared" si="24"/>
        <v>4417.5</v>
      </c>
      <c r="J178" s="38">
        <f t="shared" si="24"/>
        <v>16837.48</v>
      </c>
      <c r="K178" s="38">
        <f t="shared" si="24"/>
        <v>23699.4</v>
      </c>
      <c r="L178" s="38">
        <f t="shared" si="24"/>
        <v>18908.58</v>
      </c>
      <c r="M178" s="38">
        <f t="shared" si="24"/>
        <v>9010.36</v>
      </c>
      <c r="N178" s="38">
        <f t="shared" si="24"/>
        <v>601.6</v>
      </c>
      <c r="O178" s="38">
        <f t="shared" si="24"/>
        <v>267780.22</v>
      </c>
    </row>
    <row r="179" spans="1:15" ht="12.75">
      <c r="A179" s="774" t="s">
        <v>317</v>
      </c>
      <c r="B179" s="774"/>
      <c r="C179" s="774"/>
      <c r="D179" s="38">
        <f aca="true" t="shared" si="25" ref="D179:O179">D23+D62+D101+D141</f>
        <v>359330.60000000003</v>
      </c>
      <c r="E179" s="38">
        <f t="shared" si="25"/>
        <v>40824.7</v>
      </c>
      <c r="F179" s="38">
        <f t="shared" si="25"/>
        <v>39310.55</v>
      </c>
      <c r="G179" s="38">
        <f t="shared" si="25"/>
        <v>46297.4</v>
      </c>
      <c r="H179" s="38">
        <f t="shared" si="25"/>
        <v>0</v>
      </c>
      <c r="I179" s="38">
        <f t="shared" si="25"/>
        <v>11043.75</v>
      </c>
      <c r="J179" s="38">
        <f t="shared" si="25"/>
        <v>42093.7</v>
      </c>
      <c r="K179" s="38">
        <f t="shared" si="25"/>
        <v>59248.5</v>
      </c>
      <c r="L179" s="38">
        <f t="shared" si="25"/>
        <v>47271.45</v>
      </c>
      <c r="M179" s="38">
        <f t="shared" si="25"/>
        <v>22525.9</v>
      </c>
      <c r="N179" s="38">
        <f t="shared" si="25"/>
        <v>1504</v>
      </c>
      <c r="O179" s="38">
        <f t="shared" si="25"/>
        <v>669450.5499999999</v>
      </c>
    </row>
    <row r="180" spans="1:15" ht="12.75">
      <c r="A180" s="785" t="s">
        <v>318</v>
      </c>
      <c r="B180" s="785"/>
      <c r="C180" s="785"/>
      <c r="D180" s="344">
        <f aca="true" t="shared" si="26" ref="D180:O180">SUM(D178:D179)</f>
        <v>503062.84</v>
      </c>
      <c r="E180" s="344">
        <f t="shared" si="26"/>
        <v>57154.579999999994</v>
      </c>
      <c r="F180" s="344">
        <f t="shared" si="26"/>
        <v>55034.770000000004</v>
      </c>
      <c r="G180" s="344">
        <f t="shared" si="26"/>
        <v>64816.36</v>
      </c>
      <c r="H180" s="344">
        <f t="shared" si="26"/>
        <v>0</v>
      </c>
      <c r="I180" s="344">
        <f t="shared" si="26"/>
        <v>15461.25</v>
      </c>
      <c r="J180" s="344">
        <f t="shared" si="26"/>
        <v>58931.17999999999</v>
      </c>
      <c r="K180" s="344">
        <f t="shared" si="26"/>
        <v>82947.9</v>
      </c>
      <c r="L180" s="344">
        <f t="shared" si="26"/>
        <v>66180.03</v>
      </c>
      <c r="M180" s="344">
        <f t="shared" si="26"/>
        <v>31536.260000000002</v>
      </c>
      <c r="N180" s="344">
        <f t="shared" si="26"/>
        <v>2105.6</v>
      </c>
      <c r="O180" s="344">
        <f t="shared" si="26"/>
        <v>937230.7699999999</v>
      </c>
    </row>
    <row r="198" spans="1:3" ht="12.75">
      <c r="A198" s="559" t="s">
        <v>22</v>
      </c>
      <c r="B198" s="559"/>
      <c r="C198" s="559"/>
    </row>
    <row r="199" spans="1:9" ht="12.75">
      <c r="A199" s="559" t="s">
        <v>23</v>
      </c>
      <c r="B199" s="559"/>
      <c r="C199" s="559"/>
      <c r="E199" s="25"/>
      <c r="F199" s="25"/>
      <c r="G199" s="2"/>
      <c r="H199" s="25"/>
      <c r="I199" s="25"/>
    </row>
    <row r="200" spans="1:9" ht="12.75">
      <c r="A200" s="7" t="s">
        <v>454</v>
      </c>
      <c r="B200" s="7"/>
      <c r="C200" s="7"/>
      <c r="E200" s="25"/>
      <c r="F200" s="25"/>
      <c r="G200" s="2"/>
      <c r="H200" s="25"/>
      <c r="I200" s="25"/>
    </row>
    <row r="201" spans="1:15" ht="12.75">
      <c r="A201" s="560" t="s">
        <v>21</v>
      </c>
      <c r="B201" s="560"/>
      <c r="C201" s="560"/>
      <c r="D201" s="560"/>
      <c r="E201" s="560"/>
      <c r="F201" s="560"/>
      <c r="G201" s="560"/>
      <c r="H201" s="560"/>
      <c r="I201" s="560"/>
      <c r="J201" s="560"/>
      <c r="K201" s="560"/>
      <c r="L201" s="560"/>
      <c r="M201" s="560"/>
      <c r="N201" s="560"/>
      <c r="O201" s="560"/>
    </row>
    <row r="202" spans="1:15" ht="12.75">
      <c r="A202" s="560" t="s">
        <v>534</v>
      </c>
      <c r="B202" s="560"/>
      <c r="C202" s="560"/>
      <c r="D202" s="560"/>
      <c r="E202" s="560"/>
      <c r="F202" s="560"/>
      <c r="G202" s="560"/>
      <c r="H202" s="560"/>
      <c r="I202" s="560"/>
      <c r="J202" s="560"/>
      <c r="K202" s="560"/>
      <c r="L202" s="560"/>
      <c r="M202" s="560"/>
      <c r="N202" s="560"/>
      <c r="O202" s="560"/>
    </row>
    <row r="203" spans="12:15" ht="10.5" customHeight="1">
      <c r="L203" s="27"/>
      <c r="M203" s="27"/>
      <c r="O203" s="27" t="s">
        <v>311</v>
      </c>
    </row>
    <row r="204" spans="1:15" ht="12.75">
      <c r="A204" s="345" t="s">
        <v>312</v>
      </c>
      <c r="B204" s="799" t="s">
        <v>85</v>
      </c>
      <c r="C204" s="799" t="s">
        <v>83</v>
      </c>
      <c r="D204" s="583" t="s">
        <v>356</v>
      </c>
      <c r="E204" s="584"/>
      <c r="F204" s="584"/>
      <c r="G204" s="584"/>
      <c r="H204" s="584"/>
      <c r="I204" s="584"/>
      <c r="J204" s="584"/>
      <c r="K204" s="584"/>
      <c r="L204" s="584"/>
      <c r="M204" s="584"/>
      <c r="N204" s="584"/>
      <c r="O204" s="561" t="s">
        <v>124</v>
      </c>
    </row>
    <row r="205" spans="1:15" ht="12.75">
      <c r="A205" s="346" t="s">
        <v>314</v>
      </c>
      <c r="B205" s="800"/>
      <c r="C205" s="800"/>
      <c r="D205" s="347" t="s">
        <v>304</v>
      </c>
      <c r="E205" s="348" t="s">
        <v>305</v>
      </c>
      <c r="F205" s="348" t="s">
        <v>166</v>
      </c>
      <c r="G205" s="348" t="s">
        <v>306</v>
      </c>
      <c r="H205" s="348" t="s">
        <v>307</v>
      </c>
      <c r="I205" s="348" t="s">
        <v>167</v>
      </c>
      <c r="J205" s="348" t="s">
        <v>308</v>
      </c>
      <c r="K205" s="348" t="s">
        <v>169</v>
      </c>
      <c r="L205" s="348" t="s">
        <v>170</v>
      </c>
      <c r="M205" s="348" t="s">
        <v>310</v>
      </c>
      <c r="N205" s="349" t="s">
        <v>309</v>
      </c>
      <c r="O205" s="563"/>
    </row>
    <row r="206" spans="1:15" ht="12.75">
      <c r="A206" s="79" t="s">
        <v>313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1"/>
      <c r="O206" s="82"/>
    </row>
    <row r="207" spans="1:15" ht="11.25" customHeight="1">
      <c r="A207" s="4" t="s">
        <v>2</v>
      </c>
      <c r="B207" s="38">
        <v>0</v>
      </c>
      <c r="C207" s="38">
        <v>0</v>
      </c>
      <c r="D207" s="38">
        <v>0</v>
      </c>
      <c r="E207" s="38">
        <v>0</v>
      </c>
      <c r="F207" s="38">
        <f aca="true" t="shared" si="27" ref="F207:N207">F39+F78+F117+F156</f>
        <v>0</v>
      </c>
      <c r="G207" s="38">
        <f t="shared" si="27"/>
        <v>0</v>
      </c>
      <c r="H207" s="38">
        <f t="shared" si="27"/>
        <v>0</v>
      </c>
      <c r="I207" s="38">
        <f t="shared" si="27"/>
        <v>0</v>
      </c>
      <c r="J207" s="38">
        <f t="shared" si="27"/>
        <v>0</v>
      </c>
      <c r="K207" s="38">
        <f t="shared" si="27"/>
        <v>0</v>
      </c>
      <c r="L207" s="38">
        <f t="shared" si="27"/>
        <v>0</v>
      </c>
      <c r="M207" s="38">
        <f t="shared" si="27"/>
        <v>0</v>
      </c>
      <c r="N207" s="38">
        <f t="shared" si="27"/>
        <v>0</v>
      </c>
      <c r="O207" s="38">
        <f>SUM(D207:N207)</f>
        <v>0</v>
      </c>
    </row>
    <row r="208" spans="1:15" ht="11.25" customHeight="1">
      <c r="A208" s="4" t="s">
        <v>3</v>
      </c>
      <c r="B208" s="38">
        <v>0</v>
      </c>
      <c r="C208" s="38">
        <v>0</v>
      </c>
      <c r="D208" s="38">
        <v>0</v>
      </c>
      <c r="E208" s="38">
        <v>0</v>
      </c>
      <c r="F208" s="38">
        <f aca="true" t="shared" si="28" ref="F208:N208">F40+F79+F118+F157</f>
        <v>0</v>
      </c>
      <c r="G208" s="38">
        <f t="shared" si="28"/>
        <v>0</v>
      </c>
      <c r="H208" s="38">
        <f t="shared" si="28"/>
        <v>0</v>
      </c>
      <c r="I208" s="38">
        <f t="shared" si="28"/>
        <v>0</v>
      </c>
      <c r="J208" s="38">
        <f t="shared" si="28"/>
        <v>0</v>
      </c>
      <c r="K208" s="38">
        <f t="shared" si="28"/>
        <v>0</v>
      </c>
      <c r="L208" s="38">
        <f t="shared" si="28"/>
        <v>0</v>
      </c>
      <c r="M208" s="38">
        <f t="shared" si="28"/>
        <v>0</v>
      </c>
      <c r="N208" s="38">
        <f t="shared" si="28"/>
        <v>0</v>
      </c>
      <c r="O208" s="38">
        <f>SUM(D208:N208)</f>
        <v>0</v>
      </c>
    </row>
    <row r="209" spans="1:15" ht="12.75">
      <c r="A209" s="44" t="s">
        <v>284</v>
      </c>
      <c r="B209" s="42">
        <f>SUM(B207:B208)</f>
        <v>0</v>
      </c>
      <c r="C209" s="42">
        <v>0</v>
      </c>
      <c r="D209" s="42">
        <f aca="true" t="shared" si="29" ref="D209:N209">SUM(D207:D208)</f>
        <v>0</v>
      </c>
      <c r="E209" s="42">
        <f t="shared" si="29"/>
        <v>0</v>
      </c>
      <c r="F209" s="42">
        <f t="shared" si="29"/>
        <v>0</v>
      </c>
      <c r="G209" s="42">
        <f t="shared" si="29"/>
        <v>0</v>
      </c>
      <c r="H209" s="42">
        <f t="shared" si="29"/>
        <v>0</v>
      </c>
      <c r="I209" s="42">
        <f t="shared" si="29"/>
        <v>0</v>
      </c>
      <c r="J209" s="42">
        <f t="shared" si="29"/>
        <v>0</v>
      </c>
      <c r="K209" s="42">
        <f t="shared" si="29"/>
        <v>0</v>
      </c>
      <c r="L209" s="42">
        <f t="shared" si="29"/>
        <v>0</v>
      </c>
      <c r="M209" s="42">
        <f t="shared" si="29"/>
        <v>0</v>
      </c>
      <c r="N209" s="42">
        <f t="shared" si="29"/>
        <v>0</v>
      </c>
      <c r="O209" s="49">
        <f>SUM(O207:O208)</f>
        <v>0</v>
      </c>
    </row>
    <row r="210" spans="1:15" ht="10.5" customHeight="1">
      <c r="A210" s="73" t="s">
        <v>315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110"/>
    </row>
    <row r="211" spans="1:15" ht="11.25" customHeight="1">
      <c r="A211" s="4" t="s">
        <v>2</v>
      </c>
      <c r="B211" s="38">
        <v>1298</v>
      </c>
      <c r="C211" s="38">
        <f>D211/B211</f>
        <v>57.631741140215716</v>
      </c>
      <c r="D211" s="38">
        <v>74806</v>
      </c>
      <c r="E211" s="38">
        <f aca="true" t="shared" si="30" ref="E211:N211">E43+E82+E121+E160</f>
        <v>0</v>
      </c>
      <c r="F211" s="38">
        <f t="shared" si="30"/>
        <v>0</v>
      </c>
      <c r="G211" s="38">
        <f t="shared" si="30"/>
        <v>0</v>
      </c>
      <c r="H211" s="38">
        <f t="shared" si="30"/>
        <v>0</v>
      </c>
      <c r="I211" s="38">
        <f t="shared" si="30"/>
        <v>0</v>
      </c>
      <c r="J211" s="38">
        <f t="shared" si="30"/>
        <v>0</v>
      </c>
      <c r="K211" s="38">
        <f t="shared" si="30"/>
        <v>0</v>
      </c>
      <c r="L211" s="38">
        <f t="shared" si="30"/>
        <v>0</v>
      </c>
      <c r="M211" s="38">
        <f t="shared" si="30"/>
        <v>0</v>
      </c>
      <c r="N211" s="38">
        <f t="shared" si="30"/>
        <v>0</v>
      </c>
      <c r="O211" s="38">
        <f>SUM(D211:N211)</f>
        <v>74806</v>
      </c>
    </row>
    <row r="212" spans="1:15" ht="11.25" customHeight="1">
      <c r="A212" s="4" t="s">
        <v>3</v>
      </c>
      <c r="B212" s="38">
        <v>476</v>
      </c>
      <c r="C212" s="38">
        <f>D212/B212</f>
        <v>48.43487394957983</v>
      </c>
      <c r="D212" s="38">
        <v>23055</v>
      </c>
      <c r="E212" s="38">
        <v>0</v>
      </c>
      <c r="F212" s="38">
        <f aca="true" t="shared" si="31" ref="F212:N212">F44+F83+F122+F161</f>
        <v>0</v>
      </c>
      <c r="G212" s="38">
        <f t="shared" si="31"/>
        <v>0</v>
      </c>
      <c r="H212" s="38">
        <f t="shared" si="31"/>
        <v>0</v>
      </c>
      <c r="I212" s="38">
        <f t="shared" si="31"/>
        <v>0</v>
      </c>
      <c r="J212" s="38">
        <f t="shared" si="31"/>
        <v>0</v>
      </c>
      <c r="K212" s="38">
        <f t="shared" si="31"/>
        <v>0</v>
      </c>
      <c r="L212" s="38">
        <f t="shared" si="31"/>
        <v>0</v>
      </c>
      <c r="M212" s="38">
        <f t="shared" si="31"/>
        <v>0</v>
      </c>
      <c r="N212" s="38">
        <f t="shared" si="31"/>
        <v>0</v>
      </c>
      <c r="O212" s="38">
        <f>SUM(D212:N212)</f>
        <v>23055</v>
      </c>
    </row>
    <row r="213" spans="1:15" ht="11.25" customHeight="1">
      <c r="A213" s="350" t="s">
        <v>284</v>
      </c>
      <c r="B213" s="351">
        <f>SUM(B211:B212)</f>
        <v>1774</v>
      </c>
      <c r="C213" s="351">
        <f>D213/B213</f>
        <v>55.16403607666291</v>
      </c>
      <c r="D213" s="351">
        <f aca="true" t="shared" si="32" ref="D213:N213">SUM(D211:D212)</f>
        <v>97861</v>
      </c>
      <c r="E213" s="351">
        <f t="shared" si="32"/>
        <v>0</v>
      </c>
      <c r="F213" s="351">
        <f t="shared" si="32"/>
        <v>0</v>
      </c>
      <c r="G213" s="351">
        <f t="shared" si="32"/>
        <v>0</v>
      </c>
      <c r="H213" s="351">
        <f t="shared" si="32"/>
        <v>0</v>
      </c>
      <c r="I213" s="351">
        <f t="shared" si="32"/>
        <v>0</v>
      </c>
      <c r="J213" s="351">
        <f t="shared" si="32"/>
        <v>0</v>
      </c>
      <c r="K213" s="351">
        <f t="shared" si="32"/>
        <v>0</v>
      </c>
      <c r="L213" s="351">
        <f t="shared" si="32"/>
        <v>0</v>
      </c>
      <c r="M213" s="351">
        <f t="shared" si="32"/>
        <v>0</v>
      </c>
      <c r="N213" s="351">
        <f t="shared" si="32"/>
        <v>0</v>
      </c>
      <c r="O213" s="351">
        <f>SUM(O211:O212)</f>
        <v>97861</v>
      </c>
    </row>
    <row r="214" spans="1:15" ht="11.25" customHeight="1">
      <c r="A214" s="352" t="s">
        <v>9</v>
      </c>
      <c r="B214" s="344">
        <f>B209+B213</f>
        <v>1774</v>
      </c>
      <c r="C214" s="344"/>
      <c r="D214" s="344">
        <f aca="true" t="shared" si="33" ref="D214:O214">D209+D213</f>
        <v>97861</v>
      </c>
      <c r="E214" s="344">
        <f t="shared" si="33"/>
        <v>0</v>
      </c>
      <c r="F214" s="344">
        <f t="shared" si="33"/>
        <v>0</v>
      </c>
      <c r="G214" s="344">
        <f t="shared" si="33"/>
        <v>0</v>
      </c>
      <c r="H214" s="344">
        <f t="shared" si="33"/>
        <v>0</v>
      </c>
      <c r="I214" s="344">
        <f t="shared" si="33"/>
        <v>0</v>
      </c>
      <c r="J214" s="344">
        <f t="shared" si="33"/>
        <v>0</v>
      </c>
      <c r="K214" s="344">
        <f t="shared" si="33"/>
        <v>0</v>
      </c>
      <c r="L214" s="344">
        <f t="shared" si="33"/>
        <v>0</v>
      </c>
      <c r="M214" s="344">
        <f t="shared" si="33"/>
        <v>0</v>
      </c>
      <c r="N214" s="344">
        <f t="shared" si="33"/>
        <v>0</v>
      </c>
      <c r="O214" s="344">
        <f t="shared" si="33"/>
        <v>97861</v>
      </c>
    </row>
    <row r="215" spans="6:9" ht="11.25" customHeight="1">
      <c r="F215" s="801"/>
      <c r="G215" s="801"/>
      <c r="H215" s="801"/>
      <c r="I215" s="801"/>
    </row>
    <row r="216" spans="1:15" ht="12.75">
      <c r="A216" s="695" t="s">
        <v>316</v>
      </c>
      <c r="B216" s="798"/>
      <c r="C216" s="696"/>
      <c r="D216" s="351">
        <v>97861</v>
      </c>
      <c r="E216" s="351"/>
      <c r="F216" s="351">
        <f aca="true" t="shared" si="34" ref="F216:N216">F48+F87+F126+F165</f>
        <v>0</v>
      </c>
      <c r="G216" s="351">
        <f t="shared" si="34"/>
        <v>0</v>
      </c>
      <c r="H216" s="351">
        <f t="shared" si="34"/>
        <v>0</v>
      </c>
      <c r="I216" s="351">
        <f t="shared" si="34"/>
        <v>0</v>
      </c>
      <c r="J216" s="351">
        <f t="shared" si="34"/>
        <v>0</v>
      </c>
      <c r="K216" s="351">
        <f t="shared" si="34"/>
        <v>0</v>
      </c>
      <c r="L216" s="351">
        <f t="shared" si="34"/>
        <v>0</v>
      </c>
      <c r="M216" s="351">
        <f t="shared" si="34"/>
        <v>0</v>
      </c>
      <c r="N216" s="351">
        <f t="shared" si="34"/>
        <v>0</v>
      </c>
      <c r="O216" s="351">
        <f>D216</f>
        <v>97861</v>
      </c>
    </row>
    <row r="217" spans="1:15" ht="12.75">
      <c r="A217" s="774" t="s">
        <v>387</v>
      </c>
      <c r="B217" s="774"/>
      <c r="C217" s="774"/>
      <c r="D217" s="38">
        <f>D216/100*2</f>
        <v>1957.22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f>D217</f>
        <v>1957.22</v>
      </c>
    </row>
    <row r="218" spans="1:15" ht="12.75">
      <c r="A218" s="802" t="s">
        <v>317</v>
      </c>
      <c r="B218" s="802"/>
      <c r="C218" s="802"/>
      <c r="D218" s="446">
        <f>D216/100*5</f>
        <v>4893.05</v>
      </c>
      <c r="E218" s="356">
        <v>0</v>
      </c>
      <c r="F218" s="356">
        <v>0</v>
      </c>
      <c r="G218" s="356">
        <v>0</v>
      </c>
      <c r="H218" s="356">
        <v>0</v>
      </c>
      <c r="I218" s="356">
        <v>0</v>
      </c>
      <c r="J218" s="356">
        <v>0</v>
      </c>
      <c r="K218" s="356">
        <v>0</v>
      </c>
      <c r="L218" s="356">
        <v>0</v>
      </c>
      <c r="M218" s="356">
        <v>0</v>
      </c>
      <c r="N218" s="356">
        <v>0</v>
      </c>
      <c r="O218" s="446">
        <f>D218</f>
        <v>4893.05</v>
      </c>
    </row>
    <row r="219" spans="1:15" ht="12.75">
      <c r="A219" s="785" t="s">
        <v>318</v>
      </c>
      <c r="B219" s="785"/>
      <c r="C219" s="785"/>
      <c r="D219" s="344">
        <f>SUM(D217:D218)</f>
        <v>6850.27</v>
      </c>
      <c r="E219" s="344">
        <f>SUM(E217:E218)</f>
        <v>0</v>
      </c>
      <c r="F219" s="344">
        <v>0</v>
      </c>
      <c r="G219" s="344">
        <v>0</v>
      </c>
      <c r="H219" s="344">
        <v>0</v>
      </c>
      <c r="I219" s="344">
        <v>0</v>
      </c>
      <c r="J219" s="344">
        <v>0</v>
      </c>
      <c r="K219" s="344">
        <v>0</v>
      </c>
      <c r="L219" s="344">
        <v>0</v>
      </c>
      <c r="M219" s="344">
        <v>0</v>
      </c>
      <c r="N219" s="344">
        <v>0</v>
      </c>
      <c r="O219" s="344">
        <f>SUM(O217:O218)</f>
        <v>6850.27</v>
      </c>
    </row>
    <row r="220" spans="1:3" ht="12.75">
      <c r="A220" s="559" t="s">
        <v>22</v>
      </c>
      <c r="B220" s="559"/>
      <c r="C220" s="559"/>
    </row>
    <row r="221" spans="1:9" ht="12.75">
      <c r="A221" s="559" t="s">
        <v>23</v>
      </c>
      <c r="B221" s="559"/>
      <c r="C221" s="559"/>
      <c r="E221" s="25"/>
      <c r="F221" s="25"/>
      <c r="G221" s="2"/>
      <c r="H221" s="25"/>
      <c r="I221" s="25"/>
    </row>
    <row r="222" spans="1:9" ht="12.75">
      <c r="A222" s="7" t="s">
        <v>454</v>
      </c>
      <c r="B222" s="7"/>
      <c r="C222" s="7"/>
      <c r="E222" s="25"/>
      <c r="F222" s="25"/>
      <c r="G222" s="2"/>
      <c r="H222" s="25"/>
      <c r="I222" s="25"/>
    </row>
    <row r="223" spans="1:15" ht="11.25" customHeight="1">
      <c r="A223" s="560" t="s">
        <v>21</v>
      </c>
      <c r="B223" s="560"/>
      <c r="C223" s="560"/>
      <c r="D223" s="560"/>
      <c r="E223" s="560"/>
      <c r="F223" s="560"/>
      <c r="G223" s="560"/>
      <c r="H223" s="560"/>
      <c r="I223" s="560"/>
      <c r="J223" s="560"/>
      <c r="K223" s="560"/>
      <c r="L223" s="560"/>
      <c r="M223" s="560"/>
      <c r="N223" s="560"/>
      <c r="O223" s="560"/>
    </row>
    <row r="224" spans="1:15" ht="11.25" customHeight="1">
      <c r="A224" s="560" t="s">
        <v>535</v>
      </c>
      <c r="B224" s="560"/>
      <c r="C224" s="560"/>
      <c r="D224" s="560"/>
      <c r="E224" s="560"/>
      <c r="F224" s="560"/>
      <c r="G224" s="560"/>
      <c r="H224" s="560"/>
      <c r="I224" s="560"/>
      <c r="J224" s="560"/>
      <c r="K224" s="560"/>
      <c r="L224" s="560"/>
      <c r="M224" s="560"/>
      <c r="N224" s="560"/>
      <c r="O224" s="560"/>
    </row>
    <row r="225" spans="12:15" ht="11.25" customHeight="1">
      <c r="L225" s="27"/>
      <c r="M225" s="27"/>
      <c r="O225" s="27" t="s">
        <v>311</v>
      </c>
    </row>
    <row r="226" spans="1:15" ht="12.75">
      <c r="A226" s="345" t="s">
        <v>312</v>
      </c>
      <c r="B226" s="799" t="s">
        <v>85</v>
      </c>
      <c r="C226" s="799" t="s">
        <v>83</v>
      </c>
      <c r="D226" s="583" t="s">
        <v>356</v>
      </c>
      <c r="E226" s="584"/>
      <c r="F226" s="584"/>
      <c r="G226" s="584"/>
      <c r="H226" s="584"/>
      <c r="I226" s="584"/>
      <c r="J226" s="584"/>
      <c r="K226" s="584"/>
      <c r="L226" s="584"/>
      <c r="M226" s="584"/>
      <c r="N226" s="584"/>
      <c r="O226" s="561" t="s">
        <v>124</v>
      </c>
    </row>
    <row r="227" spans="1:15" ht="12.75">
      <c r="A227" s="346" t="s">
        <v>314</v>
      </c>
      <c r="B227" s="800"/>
      <c r="C227" s="800"/>
      <c r="D227" s="347" t="s">
        <v>304</v>
      </c>
      <c r="E227" s="348" t="s">
        <v>305</v>
      </c>
      <c r="F227" s="348" t="s">
        <v>166</v>
      </c>
      <c r="G227" s="348" t="s">
        <v>306</v>
      </c>
      <c r="H227" s="348" t="s">
        <v>307</v>
      </c>
      <c r="I227" s="348" t="s">
        <v>167</v>
      </c>
      <c r="J227" s="348" t="s">
        <v>308</v>
      </c>
      <c r="K227" s="348" t="s">
        <v>169</v>
      </c>
      <c r="L227" s="348" t="s">
        <v>170</v>
      </c>
      <c r="M227" s="348" t="s">
        <v>310</v>
      </c>
      <c r="N227" s="349" t="s">
        <v>309</v>
      </c>
      <c r="O227" s="563"/>
    </row>
    <row r="228" spans="1:15" ht="11.25" customHeight="1">
      <c r="A228" s="79" t="s">
        <v>313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1"/>
      <c r="O228" s="82"/>
    </row>
    <row r="229" spans="1:15" ht="11.25" customHeight="1">
      <c r="A229" s="4" t="s">
        <v>2</v>
      </c>
      <c r="B229" s="38">
        <v>0</v>
      </c>
      <c r="C229" s="38">
        <v>0</v>
      </c>
      <c r="D229" s="38">
        <v>0</v>
      </c>
      <c r="E229" s="38">
        <v>0</v>
      </c>
      <c r="F229" s="38">
        <f aca="true" t="shared" si="35" ref="F229:N229">F65+F104+F143+F197</f>
        <v>0</v>
      </c>
      <c r="G229" s="38">
        <f t="shared" si="35"/>
        <v>0</v>
      </c>
      <c r="H229" s="38">
        <f t="shared" si="35"/>
        <v>0</v>
      </c>
      <c r="I229" s="38">
        <f t="shared" si="35"/>
        <v>0</v>
      </c>
      <c r="J229" s="38">
        <f t="shared" si="35"/>
        <v>0</v>
      </c>
      <c r="K229" s="38">
        <f t="shared" si="35"/>
        <v>0</v>
      </c>
      <c r="L229" s="38">
        <f t="shared" si="35"/>
        <v>0</v>
      </c>
      <c r="M229" s="38">
        <f t="shared" si="35"/>
        <v>0</v>
      </c>
      <c r="N229" s="38">
        <f t="shared" si="35"/>
        <v>0</v>
      </c>
      <c r="O229" s="38">
        <f>SUM(D229:N229)</f>
        <v>0</v>
      </c>
    </row>
    <row r="230" spans="1:15" ht="11.25" customHeight="1">
      <c r="A230" s="4" t="s">
        <v>3</v>
      </c>
      <c r="B230" s="38">
        <v>0</v>
      </c>
      <c r="C230" s="38">
        <v>0</v>
      </c>
      <c r="D230" s="38">
        <v>0</v>
      </c>
      <c r="E230" s="38">
        <v>0</v>
      </c>
      <c r="F230" s="38">
        <f aca="true" t="shared" si="36" ref="F230:N230">F66+F105+F144+F198</f>
        <v>0</v>
      </c>
      <c r="G230" s="38">
        <f t="shared" si="36"/>
        <v>0</v>
      </c>
      <c r="H230" s="38">
        <f t="shared" si="36"/>
        <v>0</v>
      </c>
      <c r="I230" s="38">
        <f t="shared" si="36"/>
        <v>0</v>
      </c>
      <c r="J230" s="38">
        <f t="shared" si="36"/>
        <v>0</v>
      </c>
      <c r="K230" s="38">
        <f t="shared" si="36"/>
        <v>0</v>
      </c>
      <c r="L230" s="38">
        <f t="shared" si="36"/>
        <v>0</v>
      </c>
      <c r="M230" s="38">
        <f t="shared" si="36"/>
        <v>0</v>
      </c>
      <c r="N230" s="38">
        <f t="shared" si="36"/>
        <v>0</v>
      </c>
      <c r="O230" s="38">
        <f>SUM(D230:N230)</f>
        <v>0</v>
      </c>
    </row>
    <row r="231" spans="1:15" ht="11.25" customHeight="1">
      <c r="A231" s="350" t="s">
        <v>284</v>
      </c>
      <c r="B231" s="351">
        <f>SUM(B229:B230)</f>
        <v>0</v>
      </c>
      <c r="C231" s="351">
        <v>0</v>
      </c>
      <c r="D231" s="351">
        <f aca="true" t="shared" si="37" ref="D231:N231">SUM(D229:D230)</f>
        <v>0</v>
      </c>
      <c r="E231" s="351">
        <f t="shared" si="37"/>
        <v>0</v>
      </c>
      <c r="F231" s="351">
        <f t="shared" si="37"/>
        <v>0</v>
      </c>
      <c r="G231" s="351">
        <f t="shared" si="37"/>
        <v>0</v>
      </c>
      <c r="H231" s="351">
        <f t="shared" si="37"/>
        <v>0</v>
      </c>
      <c r="I231" s="351">
        <f t="shared" si="37"/>
        <v>0</v>
      </c>
      <c r="J231" s="351">
        <f t="shared" si="37"/>
        <v>0</v>
      </c>
      <c r="K231" s="351">
        <f t="shared" si="37"/>
        <v>0</v>
      </c>
      <c r="L231" s="351">
        <f t="shared" si="37"/>
        <v>0</v>
      </c>
      <c r="M231" s="351">
        <f t="shared" si="37"/>
        <v>0</v>
      </c>
      <c r="N231" s="351">
        <f t="shared" si="37"/>
        <v>0</v>
      </c>
      <c r="O231" s="351">
        <f>SUM(O229:O230)</f>
        <v>0</v>
      </c>
    </row>
    <row r="232" spans="1:15" ht="11.25" customHeight="1">
      <c r="A232" s="73" t="s">
        <v>315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10"/>
    </row>
    <row r="233" spans="1:15" ht="11.25" customHeight="1">
      <c r="A233" s="4" t="s">
        <v>2</v>
      </c>
      <c r="B233" s="38">
        <v>508</v>
      </c>
      <c r="C233" s="38">
        <f>D233/B233</f>
        <v>57.210629921259844</v>
      </c>
      <c r="D233" s="38">
        <v>29063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f>SUM(D233:N233)</f>
        <v>29063</v>
      </c>
    </row>
    <row r="234" spans="1:15" ht="11.25" customHeight="1">
      <c r="A234" s="4" t="s">
        <v>3</v>
      </c>
      <c r="B234" s="38">
        <v>263</v>
      </c>
      <c r="C234" s="38">
        <f>D234/B234</f>
        <v>49.09505703422053</v>
      </c>
      <c r="D234" s="38">
        <v>12912</v>
      </c>
      <c r="E234" s="38">
        <v>0</v>
      </c>
      <c r="F234" s="38">
        <f>F70+F109+F148+F201</f>
        <v>0</v>
      </c>
      <c r="G234" s="38">
        <v>0</v>
      </c>
      <c r="H234" s="38">
        <f aca="true" t="shared" si="38" ref="H234:N234">H70+H109+H148+H201</f>
        <v>0</v>
      </c>
      <c r="I234" s="38">
        <f t="shared" si="38"/>
        <v>0</v>
      </c>
      <c r="J234" s="38">
        <f t="shared" si="38"/>
        <v>0</v>
      </c>
      <c r="K234" s="38">
        <f t="shared" si="38"/>
        <v>0</v>
      </c>
      <c r="L234" s="38">
        <f t="shared" si="38"/>
        <v>0</v>
      </c>
      <c r="M234" s="38">
        <f t="shared" si="38"/>
        <v>0</v>
      </c>
      <c r="N234" s="38">
        <f t="shared" si="38"/>
        <v>0</v>
      </c>
      <c r="O234" s="38">
        <f>SUM(D234:N234)</f>
        <v>12912</v>
      </c>
    </row>
    <row r="235" spans="1:15" ht="11.25" customHeight="1">
      <c r="A235" s="350" t="s">
        <v>284</v>
      </c>
      <c r="B235" s="351">
        <f>SUM(B233:B234)</f>
        <v>771</v>
      </c>
      <c r="C235" s="351">
        <f>D235/B235</f>
        <v>54.44228274967575</v>
      </c>
      <c r="D235" s="351">
        <f aca="true" t="shared" si="39" ref="D235:N235">SUM(D233:D234)</f>
        <v>41975</v>
      </c>
      <c r="E235" s="351">
        <f t="shared" si="39"/>
        <v>0</v>
      </c>
      <c r="F235" s="351">
        <f t="shared" si="39"/>
        <v>0</v>
      </c>
      <c r="G235" s="351">
        <f t="shared" si="39"/>
        <v>0</v>
      </c>
      <c r="H235" s="351">
        <f t="shared" si="39"/>
        <v>0</v>
      </c>
      <c r="I235" s="351">
        <f t="shared" si="39"/>
        <v>0</v>
      </c>
      <c r="J235" s="351">
        <f t="shared" si="39"/>
        <v>0</v>
      </c>
      <c r="K235" s="351">
        <f t="shared" si="39"/>
        <v>0</v>
      </c>
      <c r="L235" s="351">
        <f t="shared" si="39"/>
        <v>0</v>
      </c>
      <c r="M235" s="351">
        <f t="shared" si="39"/>
        <v>0</v>
      </c>
      <c r="N235" s="351">
        <f t="shared" si="39"/>
        <v>0</v>
      </c>
      <c r="O235" s="351">
        <f>SUM(O233:O234)</f>
        <v>41975</v>
      </c>
    </row>
    <row r="236" spans="1:15" ht="11.25" customHeight="1">
      <c r="A236" s="352" t="s">
        <v>9</v>
      </c>
      <c r="B236" s="344">
        <f>B231+B235</f>
        <v>771</v>
      </c>
      <c r="C236" s="344">
        <f>D236/B236</f>
        <v>54.44228274967575</v>
      </c>
      <c r="D236" s="344">
        <f aca="true" t="shared" si="40" ref="D236:O236">D231+D235</f>
        <v>41975</v>
      </c>
      <c r="E236" s="344">
        <f t="shared" si="40"/>
        <v>0</v>
      </c>
      <c r="F236" s="344">
        <f t="shared" si="40"/>
        <v>0</v>
      </c>
      <c r="G236" s="344">
        <f t="shared" si="40"/>
        <v>0</v>
      </c>
      <c r="H236" s="344">
        <f t="shared" si="40"/>
        <v>0</v>
      </c>
      <c r="I236" s="344">
        <f t="shared" si="40"/>
        <v>0</v>
      </c>
      <c r="J236" s="344">
        <f t="shared" si="40"/>
        <v>0</v>
      </c>
      <c r="K236" s="344">
        <f t="shared" si="40"/>
        <v>0</v>
      </c>
      <c r="L236" s="344">
        <f t="shared" si="40"/>
        <v>0</v>
      </c>
      <c r="M236" s="344">
        <f t="shared" si="40"/>
        <v>0</v>
      </c>
      <c r="N236" s="344">
        <f t="shared" si="40"/>
        <v>0</v>
      </c>
      <c r="O236" s="344">
        <f t="shared" si="40"/>
        <v>41975</v>
      </c>
    </row>
    <row r="237" spans="6:9" ht="11.25" customHeight="1">
      <c r="F237" s="801"/>
      <c r="G237" s="801"/>
      <c r="H237" s="801"/>
      <c r="I237" s="801"/>
    </row>
    <row r="238" spans="1:15" ht="11.25" customHeight="1">
      <c r="A238" s="695" t="s">
        <v>316</v>
      </c>
      <c r="B238" s="798"/>
      <c r="C238" s="696"/>
      <c r="D238" s="351">
        <v>41975</v>
      </c>
      <c r="E238" s="351">
        <v>0</v>
      </c>
      <c r="F238" s="351">
        <f aca="true" t="shared" si="41" ref="F238:N238">F74+F113+F152+F204</f>
        <v>0</v>
      </c>
      <c r="G238" s="351">
        <f t="shared" si="41"/>
        <v>0</v>
      </c>
      <c r="H238" s="351">
        <f t="shared" si="41"/>
        <v>0</v>
      </c>
      <c r="I238" s="351">
        <f t="shared" si="41"/>
        <v>0</v>
      </c>
      <c r="J238" s="351">
        <f t="shared" si="41"/>
        <v>0</v>
      </c>
      <c r="K238" s="351">
        <f t="shared" si="41"/>
        <v>0</v>
      </c>
      <c r="L238" s="351">
        <f t="shared" si="41"/>
        <v>0</v>
      </c>
      <c r="M238" s="351">
        <f t="shared" si="41"/>
        <v>0</v>
      </c>
      <c r="N238" s="351">
        <f t="shared" si="41"/>
        <v>0</v>
      </c>
      <c r="O238" s="351">
        <f>D238</f>
        <v>41975</v>
      </c>
    </row>
    <row r="239" spans="1:15" ht="11.25" customHeight="1">
      <c r="A239" s="774" t="s">
        <v>387</v>
      </c>
      <c r="B239" s="774"/>
      <c r="C239" s="774"/>
      <c r="D239" s="38">
        <v>840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f>D239</f>
        <v>840</v>
      </c>
    </row>
    <row r="240" spans="1:15" ht="11.25" customHeight="1">
      <c r="A240" s="774" t="s">
        <v>317</v>
      </c>
      <c r="B240" s="774"/>
      <c r="C240" s="774"/>
      <c r="D240" s="38">
        <v>2099</v>
      </c>
      <c r="E240" s="38">
        <v>0</v>
      </c>
      <c r="F240" s="38">
        <f aca="true" t="shared" si="42" ref="F240:N240">F76+F115+F154+F206</f>
        <v>0</v>
      </c>
      <c r="G240" s="38">
        <f t="shared" si="42"/>
        <v>0</v>
      </c>
      <c r="H240" s="38">
        <f t="shared" si="42"/>
        <v>0</v>
      </c>
      <c r="I240" s="38">
        <f t="shared" si="42"/>
        <v>0</v>
      </c>
      <c r="J240" s="38">
        <f t="shared" si="42"/>
        <v>0</v>
      </c>
      <c r="K240" s="38">
        <f t="shared" si="42"/>
        <v>0</v>
      </c>
      <c r="L240" s="38">
        <f t="shared" si="42"/>
        <v>0</v>
      </c>
      <c r="M240" s="38">
        <f t="shared" si="42"/>
        <v>0</v>
      </c>
      <c r="N240" s="38">
        <f t="shared" si="42"/>
        <v>0</v>
      </c>
      <c r="O240" s="38">
        <f>D240</f>
        <v>2099</v>
      </c>
    </row>
    <row r="241" spans="1:15" ht="11.25" customHeight="1">
      <c r="A241" s="785" t="s">
        <v>318</v>
      </c>
      <c r="B241" s="785"/>
      <c r="C241" s="785"/>
      <c r="D241" s="344">
        <f aca="true" t="shared" si="43" ref="D241:O241">SUM(D239:D240)</f>
        <v>2939</v>
      </c>
      <c r="E241" s="344">
        <f t="shared" si="43"/>
        <v>0</v>
      </c>
      <c r="F241" s="344">
        <f t="shared" si="43"/>
        <v>0</v>
      </c>
      <c r="G241" s="344">
        <f t="shared" si="43"/>
        <v>0</v>
      </c>
      <c r="H241" s="344">
        <f t="shared" si="43"/>
        <v>0</v>
      </c>
      <c r="I241" s="344">
        <f t="shared" si="43"/>
        <v>0</v>
      </c>
      <c r="J241" s="344">
        <f t="shared" si="43"/>
        <v>0</v>
      </c>
      <c r="K241" s="344">
        <f t="shared" si="43"/>
        <v>0</v>
      </c>
      <c r="L241" s="344">
        <f t="shared" si="43"/>
        <v>0</v>
      </c>
      <c r="M241" s="344">
        <f t="shared" si="43"/>
        <v>0</v>
      </c>
      <c r="N241" s="344">
        <f t="shared" si="43"/>
        <v>0</v>
      </c>
      <c r="O241" s="344">
        <f t="shared" si="43"/>
        <v>2939</v>
      </c>
    </row>
  </sheetData>
  <sheetProtection/>
  <mergeCells count="90">
    <mergeCell ref="F237:I237"/>
    <mergeCell ref="A238:C238"/>
    <mergeCell ref="A239:C239"/>
    <mergeCell ref="A240:C240"/>
    <mergeCell ref="A220:C220"/>
    <mergeCell ref="A241:C241"/>
    <mergeCell ref="A221:C221"/>
    <mergeCell ref="A223:O223"/>
    <mergeCell ref="A224:O224"/>
    <mergeCell ref="B226:B227"/>
    <mergeCell ref="C226:C227"/>
    <mergeCell ref="D226:N226"/>
    <mergeCell ref="O226:O227"/>
    <mergeCell ref="F215:I215"/>
    <mergeCell ref="A216:C216"/>
    <mergeCell ref="A217:C217"/>
    <mergeCell ref="A218:C218"/>
    <mergeCell ref="A219:C219"/>
    <mergeCell ref="A198:C198"/>
    <mergeCell ref="A199:C199"/>
    <mergeCell ref="A201:O201"/>
    <mergeCell ref="A202:O202"/>
    <mergeCell ref="B204:B205"/>
    <mergeCell ref="C204:C205"/>
    <mergeCell ref="D204:N204"/>
    <mergeCell ref="O204:O205"/>
    <mergeCell ref="A177:C177"/>
    <mergeCell ref="A180:C180"/>
    <mergeCell ref="A179:C179"/>
    <mergeCell ref="A178:C178"/>
    <mergeCell ref="C165:C166"/>
    <mergeCell ref="D165:N165"/>
    <mergeCell ref="F176:I176"/>
    <mergeCell ref="A157:C157"/>
    <mergeCell ref="A158:C158"/>
    <mergeCell ref="A161:O161"/>
    <mergeCell ref="A162:O162"/>
    <mergeCell ref="B165:B166"/>
    <mergeCell ref="O165:O166"/>
    <mergeCell ref="A1:C1"/>
    <mergeCell ref="A2:C2"/>
    <mergeCell ref="A5:O5"/>
    <mergeCell ref="A6:O6"/>
    <mergeCell ref="B9:B10"/>
    <mergeCell ref="C9:C10"/>
    <mergeCell ref="D9:N9"/>
    <mergeCell ref="O9:O10"/>
    <mergeCell ref="N8:O8"/>
    <mergeCell ref="A21:C21"/>
    <mergeCell ref="A22:C22"/>
    <mergeCell ref="A23:C23"/>
    <mergeCell ref="A24:C24"/>
    <mergeCell ref="A40:C40"/>
    <mergeCell ref="A41:C41"/>
    <mergeCell ref="A62:C62"/>
    <mergeCell ref="A63:C63"/>
    <mergeCell ref="A44:O44"/>
    <mergeCell ref="A45:O45"/>
    <mergeCell ref="B48:B49"/>
    <mergeCell ref="C48:C49"/>
    <mergeCell ref="D48:N48"/>
    <mergeCell ref="O48:O49"/>
    <mergeCell ref="N47:O47"/>
    <mergeCell ref="A60:C60"/>
    <mergeCell ref="N86:O86"/>
    <mergeCell ref="A84:O84"/>
    <mergeCell ref="B87:B88"/>
    <mergeCell ref="A79:C79"/>
    <mergeCell ref="A80:C80"/>
    <mergeCell ref="A83:O83"/>
    <mergeCell ref="C87:C88"/>
    <mergeCell ref="D87:N87"/>
    <mergeCell ref="O87:O88"/>
    <mergeCell ref="A61:C61"/>
    <mergeCell ref="A119:C119"/>
    <mergeCell ref="A123:O123"/>
    <mergeCell ref="B127:B128"/>
    <mergeCell ref="C127:C128"/>
    <mergeCell ref="O127:O128"/>
    <mergeCell ref="A99:C99"/>
    <mergeCell ref="A100:C100"/>
    <mergeCell ref="A101:C101"/>
    <mergeCell ref="A102:C102"/>
    <mergeCell ref="A118:C118"/>
    <mergeCell ref="A142:C142"/>
    <mergeCell ref="A140:C140"/>
    <mergeCell ref="A141:C141"/>
    <mergeCell ref="D127:N127"/>
    <mergeCell ref="A139:C139"/>
    <mergeCell ref="A124:O124"/>
  </mergeCells>
  <printOptions horizontalCentered="1"/>
  <pageMargins left="0.5511811023622047" right="0.35433070866141736" top="0.984251968503937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5.28125" style="0" customWidth="1"/>
    <col min="2" max="2" width="10.57421875" style="0" customWidth="1"/>
    <col min="4" max="12" width="7.71093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110</v>
      </c>
      <c r="B2" s="559"/>
      <c r="C2" s="559"/>
      <c r="D2" s="559"/>
    </row>
    <row r="3" spans="1:4" ht="12.75">
      <c r="A3" s="7"/>
      <c r="B3" s="7"/>
      <c r="C3" s="7"/>
      <c r="D3" s="7"/>
    </row>
    <row r="4" spans="1:17" ht="12.75">
      <c r="A4" s="560" t="s">
        <v>536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25"/>
      <c r="Q4" s="25"/>
    </row>
    <row r="5" spans="1:16" ht="12.75">
      <c r="A5" s="803" t="s">
        <v>131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29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9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808" t="s">
        <v>225</v>
      </c>
      <c r="O7" s="808"/>
      <c r="P7" s="26"/>
    </row>
    <row r="9" spans="1:15" ht="12.75">
      <c r="A9" s="561" t="s">
        <v>120</v>
      </c>
      <c r="B9" s="561" t="s">
        <v>37</v>
      </c>
      <c r="C9" s="601" t="s">
        <v>384</v>
      </c>
      <c r="D9" s="599" t="s">
        <v>61</v>
      </c>
      <c r="E9" s="600"/>
      <c r="F9" s="804"/>
      <c r="G9" s="599" t="s">
        <v>62</v>
      </c>
      <c r="H9" s="600"/>
      <c r="I9" s="804"/>
      <c r="J9" s="599" t="s">
        <v>63</v>
      </c>
      <c r="K9" s="600"/>
      <c r="L9" s="804"/>
      <c r="M9" s="583" t="s">
        <v>64</v>
      </c>
      <c r="N9" s="584"/>
      <c r="O9" s="585"/>
    </row>
    <row r="10" spans="1:15" ht="12.75" customHeight="1">
      <c r="A10" s="563"/>
      <c r="B10" s="563"/>
      <c r="C10" s="710"/>
      <c r="D10" s="330" t="s">
        <v>224</v>
      </c>
      <c r="E10" s="330" t="s">
        <v>3</v>
      </c>
      <c r="F10" s="330" t="s">
        <v>4</v>
      </c>
      <c r="G10" s="330" t="s">
        <v>224</v>
      </c>
      <c r="H10" s="330" t="s">
        <v>3</v>
      </c>
      <c r="I10" s="330" t="s">
        <v>4</v>
      </c>
      <c r="J10" s="330" t="s">
        <v>224</v>
      </c>
      <c r="K10" s="330" t="s">
        <v>3</v>
      </c>
      <c r="L10" s="330" t="s">
        <v>4</v>
      </c>
      <c r="M10" s="330" t="s">
        <v>224</v>
      </c>
      <c r="N10" s="330" t="s">
        <v>3</v>
      </c>
      <c r="O10" s="330" t="s">
        <v>4</v>
      </c>
    </row>
    <row r="11" spans="1:15" ht="12.75" customHeight="1">
      <c r="A11" s="805" t="s">
        <v>141</v>
      </c>
      <c r="B11" s="1" t="s">
        <v>133</v>
      </c>
      <c r="C11" s="15" t="s">
        <v>136</v>
      </c>
      <c r="D11" s="38">
        <v>7873</v>
      </c>
      <c r="E11" s="38">
        <v>6227</v>
      </c>
      <c r="F11" s="38">
        <f>E11+D11</f>
        <v>14100</v>
      </c>
      <c r="G11" s="153">
        <v>2024</v>
      </c>
      <c r="H11" s="153">
        <v>10893</v>
      </c>
      <c r="I11" s="153">
        <f>H11+G11</f>
        <v>12917</v>
      </c>
      <c r="J11" s="38">
        <v>5724</v>
      </c>
      <c r="K11" s="38">
        <v>7232</v>
      </c>
      <c r="L11" s="38">
        <f>K11+J11</f>
        <v>12956</v>
      </c>
      <c r="M11" s="38">
        <f>D11+G11+J11</f>
        <v>15621</v>
      </c>
      <c r="N11" s="38">
        <f>E11+H11+K11</f>
        <v>24352</v>
      </c>
      <c r="O11" s="38">
        <f>SUM(M11:N11)</f>
        <v>39973</v>
      </c>
    </row>
    <row r="12" spans="1:15" ht="12.75" customHeight="1">
      <c r="A12" s="806"/>
      <c r="B12" s="1" t="s">
        <v>134</v>
      </c>
      <c r="C12" s="15" t="s">
        <v>137</v>
      </c>
      <c r="D12" s="38">
        <v>2</v>
      </c>
      <c r="E12" s="38">
        <v>2</v>
      </c>
      <c r="F12" s="38">
        <f>E12+D12</f>
        <v>4</v>
      </c>
      <c r="G12" s="153">
        <v>1</v>
      </c>
      <c r="H12" s="153">
        <v>2</v>
      </c>
      <c r="I12" s="153">
        <f>H12+G12</f>
        <v>3</v>
      </c>
      <c r="J12" s="38">
        <v>1</v>
      </c>
      <c r="K12" s="38">
        <v>3</v>
      </c>
      <c r="L12" s="38">
        <f>K12+J12</f>
        <v>4</v>
      </c>
      <c r="M12" s="38">
        <f aca="true" t="shared" si="0" ref="M12:N29">D12+G12+J12</f>
        <v>4</v>
      </c>
      <c r="N12" s="38">
        <f t="shared" si="0"/>
        <v>7</v>
      </c>
      <c r="O12" s="38">
        <f aca="true" t="shared" si="1" ref="O12:O26">SUM(M12:N12)</f>
        <v>11</v>
      </c>
    </row>
    <row r="13" spans="1:15" ht="12.75" customHeight="1">
      <c r="A13" s="807"/>
      <c r="B13" s="1" t="s">
        <v>135</v>
      </c>
      <c r="C13" s="15" t="s">
        <v>139</v>
      </c>
      <c r="D13" s="38">
        <v>4</v>
      </c>
      <c r="E13" s="38">
        <v>4</v>
      </c>
      <c r="F13" s="38">
        <f>E13+D13</f>
        <v>8</v>
      </c>
      <c r="G13" s="153">
        <v>2</v>
      </c>
      <c r="H13" s="153">
        <v>4</v>
      </c>
      <c r="I13" s="153">
        <f>H13+G13</f>
        <v>6</v>
      </c>
      <c r="J13" s="38">
        <v>4</v>
      </c>
      <c r="K13" s="38">
        <v>6</v>
      </c>
      <c r="L13" s="38">
        <f>K13+J13</f>
        <v>10</v>
      </c>
      <c r="M13" s="38">
        <f t="shared" si="0"/>
        <v>10</v>
      </c>
      <c r="N13" s="38">
        <f t="shared" si="0"/>
        <v>14</v>
      </c>
      <c r="O13" s="38">
        <f t="shared" si="1"/>
        <v>24</v>
      </c>
    </row>
    <row r="14" spans="1:15" ht="12.75" customHeight="1">
      <c r="A14" s="573" t="s">
        <v>138</v>
      </c>
      <c r="B14" s="1" t="s">
        <v>133</v>
      </c>
      <c r="C14" s="15" t="s">
        <v>136</v>
      </c>
      <c r="D14" s="38">
        <v>344</v>
      </c>
      <c r="E14" s="38">
        <v>284</v>
      </c>
      <c r="F14" s="38">
        <f>F19*5/100</f>
        <v>630</v>
      </c>
      <c r="G14" s="38">
        <v>187</v>
      </c>
      <c r="H14" s="38">
        <v>408</v>
      </c>
      <c r="I14" s="153">
        <f aca="true" t="shared" si="2" ref="I14:I21">H14+G14</f>
        <v>595</v>
      </c>
      <c r="J14" s="38">
        <v>80</v>
      </c>
      <c r="K14" s="38">
        <v>556</v>
      </c>
      <c r="L14" s="38">
        <f>L19*5/100</f>
        <v>630</v>
      </c>
      <c r="M14" s="38">
        <f t="shared" si="0"/>
        <v>611</v>
      </c>
      <c r="N14" s="38">
        <f t="shared" si="0"/>
        <v>1248</v>
      </c>
      <c r="O14" s="38">
        <f t="shared" si="1"/>
        <v>1859</v>
      </c>
    </row>
    <row r="15" spans="1:15" ht="12.75" customHeight="1">
      <c r="A15" s="575"/>
      <c r="B15" s="1" t="s">
        <v>135</v>
      </c>
      <c r="C15" s="15" t="s">
        <v>139</v>
      </c>
      <c r="D15" s="38">
        <v>1</v>
      </c>
      <c r="E15" s="38">
        <v>1</v>
      </c>
      <c r="F15" s="38">
        <v>2</v>
      </c>
      <c r="G15" s="153">
        <v>1</v>
      </c>
      <c r="H15" s="153">
        <v>1</v>
      </c>
      <c r="I15" s="153">
        <f t="shared" si="2"/>
        <v>2</v>
      </c>
      <c r="J15" s="38">
        <v>1</v>
      </c>
      <c r="K15" s="38">
        <v>1</v>
      </c>
      <c r="L15" s="38">
        <v>2</v>
      </c>
      <c r="M15" s="38">
        <f t="shared" si="0"/>
        <v>3</v>
      </c>
      <c r="N15" s="38">
        <f t="shared" si="0"/>
        <v>3</v>
      </c>
      <c r="O15" s="38">
        <f t="shared" si="1"/>
        <v>6</v>
      </c>
    </row>
    <row r="16" spans="1:15" ht="12.75" customHeight="1">
      <c r="A16" s="809" t="s">
        <v>140</v>
      </c>
      <c r="B16" s="1" t="s">
        <v>133</v>
      </c>
      <c r="C16" s="15" t="s">
        <v>136</v>
      </c>
      <c r="D16" s="38">
        <v>4951</v>
      </c>
      <c r="E16" s="38">
        <v>4152</v>
      </c>
      <c r="F16" s="63">
        <v>9104</v>
      </c>
      <c r="G16" s="153">
        <v>1417</v>
      </c>
      <c r="H16" s="153">
        <v>7625</v>
      </c>
      <c r="I16" s="153">
        <f t="shared" si="2"/>
        <v>9042</v>
      </c>
      <c r="J16" s="153">
        <v>4007</v>
      </c>
      <c r="K16" s="153">
        <v>5062</v>
      </c>
      <c r="L16" s="153">
        <v>9069</v>
      </c>
      <c r="M16" s="38">
        <f t="shared" si="0"/>
        <v>10375</v>
      </c>
      <c r="N16" s="38">
        <f t="shared" si="0"/>
        <v>16839</v>
      </c>
      <c r="O16" s="38">
        <f t="shared" si="1"/>
        <v>27214</v>
      </c>
    </row>
    <row r="17" spans="1:15" ht="12.75" customHeight="1">
      <c r="A17" s="810"/>
      <c r="B17" s="1" t="s">
        <v>142</v>
      </c>
      <c r="C17" s="15" t="s">
        <v>143</v>
      </c>
      <c r="D17" s="38">
        <v>3</v>
      </c>
      <c r="E17" s="38">
        <v>2</v>
      </c>
      <c r="F17" s="38">
        <v>5</v>
      </c>
      <c r="G17" s="153">
        <v>2</v>
      </c>
      <c r="H17" s="153">
        <v>4</v>
      </c>
      <c r="I17" s="153">
        <f t="shared" si="2"/>
        <v>6</v>
      </c>
      <c r="J17" s="38">
        <v>1</v>
      </c>
      <c r="K17" s="38">
        <v>5</v>
      </c>
      <c r="L17" s="38">
        <v>6</v>
      </c>
      <c r="M17" s="38">
        <f t="shared" si="0"/>
        <v>6</v>
      </c>
      <c r="N17" s="38">
        <f t="shared" si="0"/>
        <v>11</v>
      </c>
      <c r="O17" s="38">
        <f t="shared" si="1"/>
        <v>17</v>
      </c>
    </row>
    <row r="18" spans="1:15" ht="12.75" customHeight="1">
      <c r="A18" s="811"/>
      <c r="B18" s="1" t="s">
        <v>135</v>
      </c>
      <c r="C18" s="15" t="s">
        <v>139</v>
      </c>
      <c r="D18" s="38">
        <v>5</v>
      </c>
      <c r="E18" s="38">
        <v>4</v>
      </c>
      <c r="F18" s="38">
        <v>9</v>
      </c>
      <c r="G18" s="153">
        <v>3</v>
      </c>
      <c r="H18" s="153">
        <v>6</v>
      </c>
      <c r="I18" s="153">
        <f t="shared" si="2"/>
        <v>9</v>
      </c>
      <c r="J18" s="38">
        <v>2</v>
      </c>
      <c r="K18" s="38">
        <v>6</v>
      </c>
      <c r="L18" s="38">
        <v>8</v>
      </c>
      <c r="M18" s="38">
        <f t="shared" si="0"/>
        <v>10</v>
      </c>
      <c r="N18" s="38">
        <f t="shared" si="0"/>
        <v>16</v>
      </c>
      <c r="O18" s="38">
        <f t="shared" si="1"/>
        <v>26</v>
      </c>
    </row>
    <row r="19" spans="1:15" ht="12.75" customHeight="1">
      <c r="A19" s="805" t="s">
        <v>144</v>
      </c>
      <c r="B19" s="1" t="s">
        <v>133</v>
      </c>
      <c r="C19" s="15" t="s">
        <v>136</v>
      </c>
      <c r="D19" s="38">
        <v>6873</v>
      </c>
      <c r="E19" s="38">
        <v>5727</v>
      </c>
      <c r="F19" s="38">
        <f>D19+E19</f>
        <v>12600</v>
      </c>
      <c r="G19" s="153">
        <v>1924</v>
      </c>
      <c r="H19" s="153">
        <v>10676</v>
      </c>
      <c r="I19" s="153">
        <f t="shared" si="2"/>
        <v>12600</v>
      </c>
      <c r="J19" s="38">
        <v>5520</v>
      </c>
      <c r="K19" s="38">
        <v>7080</v>
      </c>
      <c r="L19" s="38">
        <f>K19+J19</f>
        <v>12600</v>
      </c>
      <c r="M19" s="38">
        <f t="shared" si="0"/>
        <v>14317</v>
      </c>
      <c r="N19" s="38">
        <f t="shared" si="0"/>
        <v>23483</v>
      </c>
      <c r="O19" s="38">
        <f t="shared" si="1"/>
        <v>37800</v>
      </c>
    </row>
    <row r="20" spans="1:15" ht="12.75" customHeight="1">
      <c r="A20" s="806"/>
      <c r="B20" s="1" t="s">
        <v>145</v>
      </c>
      <c r="C20" s="15" t="s">
        <v>137</v>
      </c>
      <c r="D20" s="38">
        <v>2</v>
      </c>
      <c r="E20" s="38">
        <v>1</v>
      </c>
      <c r="F20" s="38">
        <v>3</v>
      </c>
      <c r="G20" s="153">
        <v>1</v>
      </c>
      <c r="H20" s="153">
        <v>2</v>
      </c>
      <c r="I20" s="153">
        <f t="shared" si="2"/>
        <v>3</v>
      </c>
      <c r="J20" s="38">
        <v>1</v>
      </c>
      <c r="K20" s="38">
        <v>2</v>
      </c>
      <c r="L20" s="38">
        <v>3</v>
      </c>
      <c r="M20" s="38">
        <f t="shared" si="0"/>
        <v>4</v>
      </c>
      <c r="N20" s="38">
        <f t="shared" si="0"/>
        <v>5</v>
      </c>
      <c r="O20" s="38">
        <f t="shared" si="1"/>
        <v>9</v>
      </c>
    </row>
    <row r="21" spans="1:17" s="21" customFormat="1" ht="12.75" customHeight="1">
      <c r="A21" s="807"/>
      <c r="B21" s="1" t="s">
        <v>135</v>
      </c>
      <c r="C21" s="15" t="s">
        <v>139</v>
      </c>
      <c r="D21" s="38">
        <v>4</v>
      </c>
      <c r="E21" s="38">
        <v>2</v>
      </c>
      <c r="F21" s="38">
        <v>6</v>
      </c>
      <c r="G21" s="153">
        <v>2</v>
      </c>
      <c r="H21" s="153">
        <v>4</v>
      </c>
      <c r="I21" s="153">
        <f t="shared" si="2"/>
        <v>6</v>
      </c>
      <c r="J21" s="38">
        <v>2</v>
      </c>
      <c r="K21" s="38">
        <v>4</v>
      </c>
      <c r="L21" s="38">
        <v>6</v>
      </c>
      <c r="M21" s="38">
        <f t="shared" si="0"/>
        <v>8</v>
      </c>
      <c r="N21" s="38">
        <f t="shared" si="0"/>
        <v>10</v>
      </c>
      <c r="O21" s="38">
        <f t="shared" si="1"/>
        <v>18</v>
      </c>
      <c r="P21"/>
      <c r="Q21"/>
    </row>
    <row r="22" spans="1:15" ht="12.75" customHeight="1">
      <c r="A22" s="12" t="s">
        <v>148</v>
      </c>
      <c r="B22" s="1" t="s">
        <v>133</v>
      </c>
      <c r="C22" s="15" t="s">
        <v>136</v>
      </c>
      <c r="D22" s="38">
        <v>0</v>
      </c>
      <c r="E22" s="38">
        <v>0</v>
      </c>
      <c r="F22" s="38">
        <v>0</v>
      </c>
      <c r="G22" s="153"/>
      <c r="H22" s="153"/>
      <c r="I22" s="153">
        <v>0</v>
      </c>
      <c r="J22" s="38"/>
      <c r="K22" s="38"/>
      <c r="L22" s="38">
        <v>0</v>
      </c>
      <c r="M22" s="38">
        <f t="shared" si="0"/>
        <v>0</v>
      </c>
      <c r="N22" s="38">
        <f t="shared" si="0"/>
        <v>0</v>
      </c>
      <c r="O22" s="38">
        <f t="shared" si="1"/>
        <v>0</v>
      </c>
    </row>
    <row r="23" spans="1:15" ht="12.75" customHeight="1">
      <c r="A23" s="13" t="s">
        <v>146</v>
      </c>
      <c r="B23" s="1" t="s">
        <v>149</v>
      </c>
      <c r="C23" s="15" t="s">
        <v>137</v>
      </c>
      <c r="D23" s="38">
        <v>0</v>
      </c>
      <c r="E23" s="38">
        <v>0</v>
      </c>
      <c r="F23" s="38">
        <v>0</v>
      </c>
      <c r="G23" s="153"/>
      <c r="H23" s="153"/>
      <c r="I23" s="153">
        <v>0</v>
      </c>
      <c r="J23" s="38"/>
      <c r="K23" s="38"/>
      <c r="L23" s="38">
        <v>0</v>
      </c>
      <c r="M23" s="38">
        <f t="shared" si="0"/>
        <v>0</v>
      </c>
      <c r="N23" s="38">
        <f t="shared" si="0"/>
        <v>0</v>
      </c>
      <c r="O23" s="38">
        <f t="shared" si="1"/>
        <v>0</v>
      </c>
    </row>
    <row r="24" spans="1:15" ht="12.75" customHeight="1">
      <c r="A24" s="14" t="s">
        <v>147</v>
      </c>
      <c r="B24" s="1" t="s">
        <v>135</v>
      </c>
      <c r="C24" s="15" t="s">
        <v>139</v>
      </c>
      <c r="D24" s="38">
        <v>0</v>
      </c>
      <c r="E24" s="38">
        <v>0</v>
      </c>
      <c r="F24" s="38">
        <v>0</v>
      </c>
      <c r="G24" s="153"/>
      <c r="H24" s="153"/>
      <c r="I24" s="153">
        <v>0</v>
      </c>
      <c r="J24" s="38"/>
      <c r="K24" s="38"/>
      <c r="L24" s="38">
        <v>0</v>
      </c>
      <c r="M24" s="38">
        <f t="shared" si="0"/>
        <v>0</v>
      </c>
      <c r="N24" s="38">
        <f t="shared" si="0"/>
        <v>0</v>
      </c>
      <c r="O24" s="38">
        <f t="shared" si="1"/>
        <v>0</v>
      </c>
    </row>
    <row r="25" spans="1:15" ht="12.75" customHeight="1">
      <c r="A25" s="12" t="s">
        <v>150</v>
      </c>
      <c r="B25" s="1" t="s">
        <v>133</v>
      </c>
      <c r="C25" s="15" t="s">
        <v>136</v>
      </c>
      <c r="D25" s="38">
        <v>0</v>
      </c>
      <c r="E25" s="38">
        <v>0</v>
      </c>
      <c r="F25" s="38">
        <v>0</v>
      </c>
      <c r="G25" s="153"/>
      <c r="H25" s="153"/>
      <c r="I25" s="153">
        <v>0</v>
      </c>
      <c r="J25" s="38"/>
      <c r="K25" s="38"/>
      <c r="L25" s="38">
        <v>0</v>
      </c>
      <c r="M25" s="38">
        <f t="shared" si="0"/>
        <v>0</v>
      </c>
      <c r="N25" s="38">
        <f t="shared" si="0"/>
        <v>0</v>
      </c>
      <c r="O25" s="38">
        <f t="shared" si="1"/>
        <v>0</v>
      </c>
    </row>
    <row r="26" spans="1:15" ht="12.75" customHeight="1">
      <c r="A26" s="14" t="s">
        <v>151</v>
      </c>
      <c r="B26" s="1" t="s">
        <v>135</v>
      </c>
      <c r="C26" s="15" t="s">
        <v>139</v>
      </c>
      <c r="D26" s="38">
        <v>0</v>
      </c>
      <c r="E26" s="38">
        <v>0</v>
      </c>
      <c r="F26" s="38">
        <v>0</v>
      </c>
      <c r="G26" s="38"/>
      <c r="H26" s="38"/>
      <c r="I26" s="153">
        <v>0</v>
      </c>
      <c r="J26" s="38"/>
      <c r="K26" s="38"/>
      <c r="L26" s="38">
        <v>0</v>
      </c>
      <c r="M26" s="38">
        <f t="shared" si="0"/>
        <v>0</v>
      </c>
      <c r="N26" s="38">
        <f t="shared" si="0"/>
        <v>0</v>
      </c>
      <c r="O26" s="38">
        <f t="shared" si="1"/>
        <v>0</v>
      </c>
    </row>
    <row r="27" spans="1:15" ht="12.75" customHeight="1">
      <c r="A27" s="18" t="s">
        <v>152</v>
      </c>
      <c r="B27" s="17" t="s">
        <v>133</v>
      </c>
      <c r="C27" s="20" t="s">
        <v>229</v>
      </c>
      <c r="D27" s="38">
        <v>0</v>
      </c>
      <c r="E27" s="38">
        <v>0</v>
      </c>
      <c r="F27" s="38">
        <v>50</v>
      </c>
      <c r="G27" s="153"/>
      <c r="H27" s="153"/>
      <c r="I27" s="153">
        <v>30</v>
      </c>
      <c r="J27" s="38"/>
      <c r="K27" s="38"/>
      <c r="L27" s="38">
        <v>60</v>
      </c>
      <c r="M27" s="38">
        <f t="shared" si="0"/>
        <v>0</v>
      </c>
      <c r="N27" s="38">
        <f t="shared" si="0"/>
        <v>0</v>
      </c>
      <c r="O27" s="38">
        <f>F27+I27+L27</f>
        <v>140</v>
      </c>
    </row>
    <row r="28" spans="1:15" ht="12.75" customHeight="1">
      <c r="A28" s="16" t="s">
        <v>153</v>
      </c>
      <c r="B28" s="17" t="s">
        <v>155</v>
      </c>
      <c r="C28" s="20" t="s">
        <v>137</v>
      </c>
      <c r="D28" s="38">
        <v>0</v>
      </c>
      <c r="E28" s="38">
        <v>0</v>
      </c>
      <c r="F28" s="38">
        <v>3</v>
      </c>
      <c r="G28" s="153"/>
      <c r="H28" s="153"/>
      <c r="I28" s="153">
        <v>3</v>
      </c>
      <c r="J28" s="38"/>
      <c r="K28" s="38"/>
      <c r="L28" s="38">
        <v>3</v>
      </c>
      <c r="M28" s="38">
        <f t="shared" si="0"/>
        <v>0</v>
      </c>
      <c r="N28" s="38">
        <f t="shared" si="0"/>
        <v>0</v>
      </c>
      <c r="O28" s="38">
        <f>F28+I28+L28</f>
        <v>9</v>
      </c>
    </row>
    <row r="29" spans="1:15" ht="12.75" customHeight="1">
      <c r="A29" s="19" t="s">
        <v>154</v>
      </c>
      <c r="B29" s="17" t="s">
        <v>135</v>
      </c>
      <c r="C29" s="20" t="s">
        <v>139</v>
      </c>
      <c r="D29" s="38">
        <v>0</v>
      </c>
      <c r="E29" s="38">
        <v>0</v>
      </c>
      <c r="F29" s="38">
        <v>11</v>
      </c>
      <c r="G29" s="153"/>
      <c r="H29" s="153"/>
      <c r="I29" s="153">
        <v>11</v>
      </c>
      <c r="J29" s="38"/>
      <c r="K29" s="38"/>
      <c r="L29" s="38">
        <v>11</v>
      </c>
      <c r="M29" s="38">
        <f t="shared" si="0"/>
        <v>0</v>
      </c>
      <c r="N29" s="38">
        <f t="shared" si="0"/>
        <v>0</v>
      </c>
      <c r="O29" s="38">
        <f>F29+I29+L29</f>
        <v>33</v>
      </c>
    </row>
    <row r="30" spans="1:15" ht="15.75" customHeight="1">
      <c r="A30" s="571" t="s">
        <v>285</v>
      </c>
      <c r="B30" s="572"/>
      <c r="C30" s="341" t="s">
        <v>139</v>
      </c>
      <c r="D30" s="344">
        <f>D13+D15+D18+D21</f>
        <v>14</v>
      </c>
      <c r="E30" s="344">
        <f>E13+E15+E18+E21+F29</f>
        <v>22</v>
      </c>
      <c r="F30" s="344">
        <f>F13+F15+F18+F21+F29</f>
        <v>36</v>
      </c>
      <c r="G30" s="344">
        <f>G13+G15+G18+G21+I29</f>
        <v>19</v>
      </c>
      <c r="H30" s="344">
        <f>H13+H15+H18+H21</f>
        <v>15</v>
      </c>
      <c r="I30" s="344">
        <f>I13+I15+I18+I21+I29</f>
        <v>34</v>
      </c>
      <c r="J30" s="344">
        <f aca="true" t="shared" si="3" ref="J30:O30">J13+J15+J18+J21+J29</f>
        <v>9</v>
      </c>
      <c r="K30" s="344">
        <f>K13+K15+K18+K21+K29+L29</f>
        <v>28</v>
      </c>
      <c r="L30" s="344">
        <f t="shared" si="3"/>
        <v>37</v>
      </c>
      <c r="M30" s="344">
        <f t="shared" si="3"/>
        <v>31</v>
      </c>
      <c r="N30" s="344">
        <f t="shared" si="3"/>
        <v>43</v>
      </c>
      <c r="O30" s="344">
        <f t="shared" si="3"/>
        <v>107</v>
      </c>
    </row>
    <row r="38" spans="1:4" ht="12.75">
      <c r="A38" s="559" t="s">
        <v>22</v>
      </c>
      <c r="B38" s="559"/>
      <c r="C38" s="559"/>
      <c r="D38" s="559"/>
    </row>
    <row r="39" spans="1:4" ht="12.75">
      <c r="A39" s="559" t="s">
        <v>65</v>
      </c>
      <c r="B39" s="559"/>
      <c r="C39" s="559"/>
      <c r="D39" s="559"/>
    </row>
    <row r="40" spans="1:4" ht="12.75">
      <c r="A40" s="7"/>
      <c r="B40" s="7"/>
      <c r="C40" s="7"/>
      <c r="D40" s="7"/>
    </row>
    <row r="41" spans="1:12" ht="12.75">
      <c r="A41" s="560" t="s">
        <v>536</v>
      </c>
      <c r="B41" s="560"/>
      <c r="C41" s="560"/>
      <c r="D41" s="560"/>
      <c r="E41" s="560"/>
      <c r="F41" s="560"/>
      <c r="G41" s="560"/>
      <c r="H41" s="560"/>
      <c r="I41" s="560"/>
      <c r="J41" s="560"/>
      <c r="K41" s="560"/>
      <c r="L41" s="560"/>
    </row>
    <row r="42" spans="1:12" ht="12.75">
      <c r="A42" s="803" t="s">
        <v>131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</row>
    <row r="43" spans="1:12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1:12" ht="12.75">
      <c r="K44" s="812" t="s">
        <v>226</v>
      </c>
      <c r="L44" s="812"/>
    </row>
    <row r="46" spans="1:12" ht="12.75">
      <c r="A46" s="576" t="s">
        <v>120</v>
      </c>
      <c r="B46" s="576" t="s">
        <v>37</v>
      </c>
      <c r="C46" s="576" t="s">
        <v>132</v>
      </c>
      <c r="D46" s="564" t="s">
        <v>67</v>
      </c>
      <c r="E46" s="565"/>
      <c r="F46" s="566"/>
      <c r="G46" s="564" t="s">
        <v>68</v>
      </c>
      <c r="H46" s="565"/>
      <c r="I46" s="566"/>
      <c r="J46" s="564" t="s">
        <v>69</v>
      </c>
      <c r="K46" s="565"/>
      <c r="L46" s="566"/>
    </row>
    <row r="47" spans="1:12" ht="12.75">
      <c r="A47" s="591"/>
      <c r="B47" s="591"/>
      <c r="C47" s="591"/>
      <c r="D47" s="403" t="s">
        <v>224</v>
      </c>
      <c r="E47" s="403" t="s">
        <v>3</v>
      </c>
      <c r="F47" s="403" t="s">
        <v>4</v>
      </c>
      <c r="G47" s="403" t="s">
        <v>224</v>
      </c>
      <c r="H47" s="403" t="s">
        <v>3</v>
      </c>
      <c r="I47" s="403" t="s">
        <v>4</v>
      </c>
      <c r="J47" s="403" t="s">
        <v>224</v>
      </c>
      <c r="K47" s="403" t="s">
        <v>3</v>
      </c>
      <c r="L47" s="403" t="s">
        <v>4</v>
      </c>
    </row>
    <row r="48" spans="1:12" ht="12.75" customHeight="1">
      <c r="A48" s="805" t="s">
        <v>141</v>
      </c>
      <c r="B48" s="1" t="s">
        <v>133</v>
      </c>
      <c r="C48" s="15" t="s">
        <v>136</v>
      </c>
      <c r="D48" s="63">
        <v>2198</v>
      </c>
      <c r="E48" s="63">
        <v>11456</v>
      </c>
      <c r="F48" s="63">
        <f>SUM(D48:E48)</f>
        <v>13654</v>
      </c>
      <c r="G48" s="63">
        <v>767</v>
      </c>
      <c r="H48" s="63">
        <v>7089</v>
      </c>
      <c r="I48" s="63">
        <f>SUM(G48:H48)</f>
        <v>7856</v>
      </c>
      <c r="J48" s="41">
        <f aca="true" t="shared" si="4" ref="J48:K50">D48+G48</f>
        <v>2965</v>
      </c>
      <c r="K48" s="41">
        <f t="shared" si="4"/>
        <v>18545</v>
      </c>
      <c r="L48" s="41">
        <f aca="true" t="shared" si="5" ref="L48:L66">SUM(J48:K48)</f>
        <v>21510</v>
      </c>
    </row>
    <row r="49" spans="1:12" ht="12.75">
      <c r="A49" s="806"/>
      <c r="B49" s="1" t="s">
        <v>134</v>
      </c>
      <c r="C49" s="15" t="s">
        <v>137</v>
      </c>
      <c r="D49" s="63">
        <v>1</v>
      </c>
      <c r="E49" s="63">
        <v>4</v>
      </c>
      <c r="F49" s="63">
        <f>SUM(D49:E49)</f>
        <v>5</v>
      </c>
      <c r="G49" s="63">
        <v>1</v>
      </c>
      <c r="H49" s="63">
        <v>2</v>
      </c>
      <c r="I49" s="63">
        <f>SUM(G49:H49)</f>
        <v>3</v>
      </c>
      <c r="J49" s="41">
        <f t="shared" si="4"/>
        <v>2</v>
      </c>
      <c r="K49" s="41">
        <f t="shared" si="4"/>
        <v>6</v>
      </c>
      <c r="L49" s="41">
        <f t="shared" si="5"/>
        <v>8</v>
      </c>
    </row>
    <row r="50" spans="1:12" ht="12.75">
      <c r="A50" s="807"/>
      <c r="B50" s="1" t="s">
        <v>135</v>
      </c>
      <c r="C50" s="15" t="s">
        <v>139</v>
      </c>
      <c r="D50" s="63">
        <v>2</v>
      </c>
      <c r="E50" s="63">
        <v>8</v>
      </c>
      <c r="F50" s="63">
        <f>SUM(D50:E50)</f>
        <v>10</v>
      </c>
      <c r="G50" s="63">
        <v>2</v>
      </c>
      <c r="H50" s="63">
        <v>4</v>
      </c>
      <c r="I50" s="63">
        <f>SUM(G50:H50)</f>
        <v>6</v>
      </c>
      <c r="J50" s="41">
        <f t="shared" si="4"/>
        <v>4</v>
      </c>
      <c r="K50" s="41">
        <f t="shared" si="4"/>
        <v>12</v>
      </c>
      <c r="L50" s="41">
        <f t="shared" si="5"/>
        <v>16</v>
      </c>
    </row>
    <row r="51" spans="1:12" ht="12.75">
      <c r="A51" s="573" t="s">
        <v>138</v>
      </c>
      <c r="B51" s="1" t="s">
        <v>133</v>
      </c>
      <c r="C51" s="15" t="s">
        <v>136</v>
      </c>
      <c r="D51" s="63"/>
      <c r="E51" s="63"/>
      <c r="F51" s="63">
        <v>0</v>
      </c>
      <c r="G51" s="63"/>
      <c r="H51" s="63"/>
      <c r="I51" s="63">
        <v>0</v>
      </c>
      <c r="J51" s="41">
        <v>0</v>
      </c>
      <c r="K51" s="41">
        <v>0</v>
      </c>
      <c r="L51" s="41">
        <v>0</v>
      </c>
    </row>
    <row r="52" spans="1:12" ht="12.75" customHeight="1">
      <c r="A52" s="575"/>
      <c r="B52" s="1" t="s">
        <v>135</v>
      </c>
      <c r="C52" s="15" t="s">
        <v>139</v>
      </c>
      <c r="D52" s="63"/>
      <c r="E52" s="63"/>
      <c r="F52" s="63">
        <v>0</v>
      </c>
      <c r="G52" s="63"/>
      <c r="H52" s="63"/>
      <c r="I52" s="63">
        <v>0</v>
      </c>
      <c r="J52" s="41">
        <v>0</v>
      </c>
      <c r="K52" s="41">
        <v>0</v>
      </c>
      <c r="L52" s="41">
        <v>0</v>
      </c>
    </row>
    <row r="53" spans="1:12" ht="12.75" customHeight="1">
      <c r="A53" s="809" t="s">
        <v>140</v>
      </c>
      <c r="B53" s="1" t="s">
        <v>133</v>
      </c>
      <c r="C53" s="15" t="s">
        <v>136</v>
      </c>
      <c r="D53" s="63"/>
      <c r="E53" s="63"/>
      <c r="F53" s="63">
        <v>0</v>
      </c>
      <c r="G53" s="63"/>
      <c r="H53" s="63"/>
      <c r="I53" s="63">
        <v>0</v>
      </c>
      <c r="J53" s="41">
        <v>0</v>
      </c>
      <c r="K53" s="41">
        <v>0</v>
      </c>
      <c r="L53" s="41">
        <v>0</v>
      </c>
    </row>
    <row r="54" spans="1:12" ht="12.75" customHeight="1">
      <c r="A54" s="810"/>
      <c r="B54" s="1" t="s">
        <v>142</v>
      </c>
      <c r="C54" s="15" t="s">
        <v>143</v>
      </c>
      <c r="D54" s="63"/>
      <c r="E54" s="63"/>
      <c r="F54" s="63">
        <v>0</v>
      </c>
      <c r="G54" s="63"/>
      <c r="H54" s="63"/>
      <c r="I54" s="63">
        <v>0</v>
      </c>
      <c r="J54" s="41">
        <v>0</v>
      </c>
      <c r="K54" s="41">
        <v>0</v>
      </c>
      <c r="L54" s="41">
        <v>0</v>
      </c>
    </row>
    <row r="55" spans="1:12" ht="12.75" customHeight="1">
      <c r="A55" s="811"/>
      <c r="B55" s="1" t="s">
        <v>135</v>
      </c>
      <c r="C55" s="15" t="s">
        <v>139</v>
      </c>
      <c r="D55" s="63"/>
      <c r="E55" s="63"/>
      <c r="F55" s="63">
        <v>0</v>
      </c>
      <c r="G55" s="63"/>
      <c r="H55" s="63"/>
      <c r="I55" s="63">
        <v>0</v>
      </c>
      <c r="J55" s="41">
        <v>0</v>
      </c>
      <c r="K55" s="41">
        <v>0</v>
      </c>
      <c r="L55" s="41">
        <v>0</v>
      </c>
    </row>
    <row r="56" spans="1:12" ht="12.75" customHeight="1">
      <c r="A56" s="805" t="s">
        <v>273</v>
      </c>
      <c r="B56" s="1" t="s">
        <v>133</v>
      </c>
      <c r="C56" s="15" t="s">
        <v>136</v>
      </c>
      <c r="D56" s="63">
        <v>2198</v>
      </c>
      <c r="E56" s="63">
        <v>10659</v>
      </c>
      <c r="F56" s="63">
        <f>SUM(D56:E56)</f>
        <v>12857</v>
      </c>
      <c r="G56" s="63">
        <v>767</v>
      </c>
      <c r="H56" s="63">
        <v>6474</v>
      </c>
      <c r="I56" s="63">
        <f>SUM(G56:H56)</f>
        <v>7241</v>
      </c>
      <c r="J56" s="41">
        <f aca="true" t="shared" si="6" ref="J56:K58">D56+G56</f>
        <v>2965</v>
      </c>
      <c r="K56" s="41">
        <f t="shared" si="6"/>
        <v>17133</v>
      </c>
      <c r="L56" s="41">
        <f t="shared" si="5"/>
        <v>20098</v>
      </c>
    </row>
    <row r="57" spans="1:12" ht="12.75" customHeight="1">
      <c r="A57" s="806"/>
      <c r="B57" s="1" t="s">
        <v>145</v>
      </c>
      <c r="C57" s="15" t="s">
        <v>137</v>
      </c>
      <c r="D57" s="63">
        <v>1</v>
      </c>
      <c r="E57" s="63">
        <v>2</v>
      </c>
      <c r="F57" s="63">
        <f>SUM(D57:E57)</f>
        <v>3</v>
      </c>
      <c r="G57" s="63">
        <v>1</v>
      </c>
      <c r="H57" s="63">
        <v>1</v>
      </c>
      <c r="I57" s="63">
        <f>SUM(G57:H57)</f>
        <v>2</v>
      </c>
      <c r="J57" s="41">
        <f t="shared" si="6"/>
        <v>2</v>
      </c>
      <c r="K57" s="41">
        <f t="shared" si="6"/>
        <v>3</v>
      </c>
      <c r="L57" s="41">
        <f t="shared" si="5"/>
        <v>5</v>
      </c>
    </row>
    <row r="58" spans="1:12" ht="12.75" customHeight="1">
      <c r="A58" s="807"/>
      <c r="B58" s="1" t="s">
        <v>135</v>
      </c>
      <c r="C58" s="15" t="s">
        <v>139</v>
      </c>
      <c r="D58" s="63">
        <v>2</v>
      </c>
      <c r="E58" s="63">
        <v>4</v>
      </c>
      <c r="F58" s="63">
        <f>SUM(D58:E58)</f>
        <v>6</v>
      </c>
      <c r="G58" s="63">
        <v>2</v>
      </c>
      <c r="H58" s="63">
        <v>2</v>
      </c>
      <c r="I58" s="63">
        <f>SUM(G58:H58)</f>
        <v>4</v>
      </c>
      <c r="J58" s="41">
        <f t="shared" si="6"/>
        <v>4</v>
      </c>
      <c r="K58" s="41">
        <f t="shared" si="6"/>
        <v>6</v>
      </c>
      <c r="L58" s="41">
        <f t="shared" si="5"/>
        <v>10</v>
      </c>
    </row>
    <row r="59" spans="1:12" ht="12.75" customHeight="1">
      <c r="A59" s="12" t="s">
        <v>274</v>
      </c>
      <c r="B59" s="1" t="s">
        <v>133</v>
      </c>
      <c r="C59" s="15" t="s">
        <v>136</v>
      </c>
      <c r="D59" s="63"/>
      <c r="E59" s="63"/>
      <c r="F59" s="63">
        <v>0</v>
      </c>
      <c r="G59" s="63"/>
      <c r="H59" s="63"/>
      <c r="I59" s="63">
        <v>0</v>
      </c>
      <c r="J59" s="41">
        <v>0</v>
      </c>
      <c r="K59" s="41">
        <v>0</v>
      </c>
      <c r="L59" s="41">
        <v>0</v>
      </c>
    </row>
    <row r="60" spans="1:12" ht="12.75" customHeight="1">
      <c r="A60" s="13" t="s">
        <v>146</v>
      </c>
      <c r="B60" s="1" t="s">
        <v>149</v>
      </c>
      <c r="C60" s="15" t="s">
        <v>137</v>
      </c>
      <c r="D60" s="63"/>
      <c r="E60" s="63"/>
      <c r="F60" s="63">
        <v>0</v>
      </c>
      <c r="G60" s="63"/>
      <c r="H60" s="63"/>
      <c r="I60" s="63">
        <v>0</v>
      </c>
      <c r="J60" s="41">
        <v>0</v>
      </c>
      <c r="K60" s="41">
        <v>0</v>
      </c>
      <c r="L60" s="41">
        <v>0</v>
      </c>
    </row>
    <row r="61" spans="1:12" ht="12.75" customHeight="1">
      <c r="A61" s="14" t="s">
        <v>147</v>
      </c>
      <c r="B61" s="1" t="s">
        <v>135</v>
      </c>
      <c r="C61" s="15" t="s">
        <v>139</v>
      </c>
      <c r="D61" s="63"/>
      <c r="E61" s="63"/>
      <c r="F61" s="63">
        <v>0</v>
      </c>
      <c r="G61" s="63"/>
      <c r="H61" s="63"/>
      <c r="I61" s="63">
        <v>0</v>
      </c>
      <c r="J61" s="41">
        <v>0</v>
      </c>
      <c r="K61" s="41">
        <v>0</v>
      </c>
      <c r="L61" s="41">
        <v>0</v>
      </c>
    </row>
    <row r="62" spans="1:12" ht="12.75" customHeight="1">
      <c r="A62" s="12" t="s">
        <v>150</v>
      </c>
      <c r="B62" s="1" t="s">
        <v>133</v>
      </c>
      <c r="C62" s="15" t="s">
        <v>136</v>
      </c>
      <c r="D62" s="63"/>
      <c r="E62" s="63"/>
      <c r="F62" s="63">
        <v>0</v>
      </c>
      <c r="G62" s="63"/>
      <c r="H62" s="63"/>
      <c r="I62" s="63">
        <v>0</v>
      </c>
      <c r="J62" s="41">
        <v>0</v>
      </c>
      <c r="K62" s="41">
        <v>0</v>
      </c>
      <c r="L62" s="41">
        <v>0</v>
      </c>
    </row>
    <row r="63" spans="1:12" ht="12.75" customHeight="1">
      <c r="A63" s="14" t="s">
        <v>151</v>
      </c>
      <c r="B63" s="1" t="s">
        <v>135</v>
      </c>
      <c r="C63" s="15" t="s">
        <v>139</v>
      </c>
      <c r="D63" s="63"/>
      <c r="E63" s="63"/>
      <c r="F63" s="63">
        <v>0</v>
      </c>
      <c r="G63" s="63"/>
      <c r="H63" s="63"/>
      <c r="I63" s="63">
        <v>0</v>
      </c>
      <c r="J63" s="41">
        <v>0</v>
      </c>
      <c r="K63" s="41">
        <v>0</v>
      </c>
      <c r="L63" s="41">
        <v>0</v>
      </c>
    </row>
    <row r="64" spans="1:12" ht="12.75" customHeight="1">
      <c r="A64" s="18" t="s">
        <v>152</v>
      </c>
      <c r="B64" s="17" t="s">
        <v>133</v>
      </c>
      <c r="C64" s="20" t="s">
        <v>229</v>
      </c>
      <c r="D64" s="63">
        <v>3</v>
      </c>
      <c r="E64" s="63">
        <v>6</v>
      </c>
      <c r="F64" s="63">
        <f>SUM(D64:E64)</f>
        <v>9</v>
      </c>
      <c r="G64" s="63">
        <v>13</v>
      </c>
      <c r="H64" s="63">
        <v>7</v>
      </c>
      <c r="I64" s="63">
        <f>SUM(G64:H64)</f>
        <v>20</v>
      </c>
      <c r="J64" s="41">
        <f aca="true" t="shared" si="7" ref="J64:K66">D64+G64</f>
        <v>16</v>
      </c>
      <c r="K64" s="41">
        <f t="shared" si="7"/>
        <v>13</v>
      </c>
      <c r="L64" s="41">
        <f t="shared" si="5"/>
        <v>29</v>
      </c>
    </row>
    <row r="65" spans="1:12" ht="12.75" customHeight="1">
      <c r="A65" s="16" t="s">
        <v>153</v>
      </c>
      <c r="B65" s="17" t="s">
        <v>155</v>
      </c>
      <c r="C65" s="20" t="s">
        <v>137</v>
      </c>
      <c r="D65" s="63">
        <v>1</v>
      </c>
      <c r="E65" s="63">
        <v>1</v>
      </c>
      <c r="F65" s="63">
        <f>SUM(D65:E65)</f>
        <v>2</v>
      </c>
      <c r="G65" s="63">
        <v>2</v>
      </c>
      <c r="H65" s="63">
        <v>2</v>
      </c>
      <c r="I65" s="63">
        <f>SUM(G65:H65)</f>
        <v>4</v>
      </c>
      <c r="J65" s="41">
        <f t="shared" si="7"/>
        <v>3</v>
      </c>
      <c r="K65" s="41">
        <f t="shared" si="7"/>
        <v>3</v>
      </c>
      <c r="L65" s="41">
        <f t="shared" si="5"/>
        <v>6</v>
      </c>
    </row>
    <row r="66" spans="1:12" ht="12.75" customHeight="1">
      <c r="A66" s="19" t="s">
        <v>275</v>
      </c>
      <c r="B66" s="17" t="s">
        <v>135</v>
      </c>
      <c r="C66" s="20" t="s">
        <v>139</v>
      </c>
      <c r="D66" s="63">
        <v>2</v>
      </c>
      <c r="E66" s="63">
        <v>2</v>
      </c>
      <c r="F66" s="63">
        <f>SUM(D66:E66)</f>
        <v>4</v>
      </c>
      <c r="G66" s="63">
        <v>4</v>
      </c>
      <c r="H66" s="63">
        <v>4</v>
      </c>
      <c r="I66" s="63">
        <f>SUM(G66:H66)</f>
        <v>8</v>
      </c>
      <c r="J66" s="41">
        <f t="shared" si="7"/>
        <v>6</v>
      </c>
      <c r="K66" s="41">
        <f t="shared" si="7"/>
        <v>6</v>
      </c>
      <c r="L66" s="41">
        <f t="shared" si="5"/>
        <v>12</v>
      </c>
    </row>
    <row r="67" spans="1:12" s="373" customFormat="1" ht="12.75" customHeight="1">
      <c r="A67" s="571" t="s">
        <v>156</v>
      </c>
      <c r="B67" s="572"/>
      <c r="C67" s="404" t="s">
        <v>139</v>
      </c>
      <c r="D67" s="344">
        <v>0</v>
      </c>
      <c r="E67" s="344">
        <v>0</v>
      </c>
      <c r="F67" s="344"/>
      <c r="G67" s="344">
        <v>0</v>
      </c>
      <c r="H67" s="344">
        <v>0</v>
      </c>
      <c r="I67" s="344"/>
      <c r="J67" s="344">
        <v>0</v>
      </c>
      <c r="K67" s="344">
        <v>0</v>
      </c>
      <c r="L67" s="344">
        <f>F67+I67</f>
        <v>0</v>
      </c>
    </row>
    <row r="68" ht="12.75" customHeight="1"/>
    <row r="69" ht="12.75" customHeight="1"/>
    <row r="70" ht="12.75" customHeight="1"/>
    <row r="71" ht="15.75" customHeight="1"/>
    <row r="75" spans="1:4" ht="12.75">
      <c r="A75" s="559" t="s">
        <v>22</v>
      </c>
      <c r="B75" s="559"/>
      <c r="C75" s="559"/>
      <c r="D75" s="559"/>
    </row>
    <row r="76" spans="1:4" ht="12.75">
      <c r="A76" s="559" t="s">
        <v>71</v>
      </c>
      <c r="B76" s="559"/>
      <c r="C76" s="559"/>
      <c r="D76" s="559"/>
    </row>
    <row r="77" spans="1:4" ht="12.75">
      <c r="A77" s="7"/>
      <c r="B77" s="7"/>
      <c r="C77" s="7"/>
      <c r="D77" s="7"/>
    </row>
    <row r="78" spans="1:12" ht="12.75">
      <c r="A78" s="560" t="s">
        <v>536</v>
      </c>
      <c r="B78" s="560"/>
      <c r="C78" s="560"/>
      <c r="D78" s="560"/>
      <c r="E78" s="560"/>
      <c r="F78" s="560"/>
      <c r="G78" s="560"/>
      <c r="H78" s="560"/>
      <c r="I78" s="560"/>
      <c r="J78" s="560"/>
      <c r="K78" s="560"/>
      <c r="L78" s="560"/>
    </row>
    <row r="79" spans="1:12" ht="12.75">
      <c r="A79" s="803" t="s">
        <v>131</v>
      </c>
      <c r="B79" s="803"/>
      <c r="C79" s="803"/>
      <c r="D79" s="803"/>
      <c r="E79" s="803"/>
      <c r="F79" s="803"/>
      <c r="G79" s="803"/>
      <c r="H79" s="803"/>
      <c r="I79" s="803"/>
      <c r="J79" s="803"/>
      <c r="K79" s="803"/>
      <c r="L79" s="803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1:12" ht="12.75">
      <c r="K81" s="812" t="s">
        <v>269</v>
      </c>
      <c r="L81" s="812"/>
    </row>
    <row r="83" spans="1:12" s="373" customFormat="1" ht="12.75">
      <c r="A83" s="561" t="s">
        <v>120</v>
      </c>
      <c r="B83" s="561" t="s">
        <v>37</v>
      </c>
      <c r="C83" s="561" t="s">
        <v>384</v>
      </c>
      <c r="D83" s="583" t="s">
        <v>268</v>
      </c>
      <c r="E83" s="584"/>
      <c r="F83" s="585"/>
      <c r="G83" s="583" t="s">
        <v>72</v>
      </c>
      <c r="H83" s="584"/>
      <c r="I83" s="585"/>
      <c r="J83" s="583" t="s">
        <v>73</v>
      </c>
      <c r="K83" s="584"/>
      <c r="L83" s="585"/>
    </row>
    <row r="84" spans="1:12" s="373" customFormat="1" ht="12.75">
      <c r="A84" s="563"/>
      <c r="B84" s="563"/>
      <c r="C84" s="563"/>
      <c r="D84" s="403" t="s">
        <v>224</v>
      </c>
      <c r="E84" s="403" t="s">
        <v>3</v>
      </c>
      <c r="F84" s="403" t="s">
        <v>4</v>
      </c>
      <c r="G84" s="403" t="s">
        <v>224</v>
      </c>
      <c r="H84" s="403" t="s">
        <v>3</v>
      </c>
      <c r="I84" s="403" t="s">
        <v>4</v>
      </c>
      <c r="J84" s="403" t="s">
        <v>224</v>
      </c>
      <c r="K84" s="403" t="s">
        <v>3</v>
      </c>
      <c r="L84" s="403" t="s">
        <v>4</v>
      </c>
    </row>
    <row r="85" spans="1:12" ht="12.75">
      <c r="A85" s="805" t="s">
        <v>141</v>
      </c>
      <c r="B85" s="1" t="s">
        <v>133</v>
      </c>
      <c r="C85" s="15" t="s">
        <v>136</v>
      </c>
      <c r="D85" s="38">
        <v>0</v>
      </c>
      <c r="E85" s="38">
        <v>0</v>
      </c>
      <c r="F85" s="38">
        <f aca="true" t="shared" si="8" ref="F85:F102">SUM(D85:E85)</f>
        <v>0</v>
      </c>
      <c r="G85" s="38"/>
      <c r="H85" s="38">
        <v>7463.150345</v>
      </c>
      <c r="I85" s="38">
        <f aca="true" t="shared" si="9" ref="I85:I102">SUM(G85:H85)</f>
        <v>7463.150345</v>
      </c>
      <c r="J85" s="38">
        <f aca="true" t="shared" si="10" ref="J85:K103">D85+G85</f>
        <v>0</v>
      </c>
      <c r="K85" s="38">
        <f t="shared" si="10"/>
        <v>7463.150345</v>
      </c>
      <c r="L85" s="38">
        <f aca="true" t="shared" si="11" ref="L85:L102">SUM(J85:K85)</f>
        <v>7463.150345</v>
      </c>
    </row>
    <row r="86" spans="1:12" ht="12.75">
      <c r="A86" s="806"/>
      <c r="B86" s="1" t="s">
        <v>134</v>
      </c>
      <c r="C86" s="15" t="s">
        <v>137</v>
      </c>
      <c r="D86" s="38">
        <v>0</v>
      </c>
      <c r="E86" s="38">
        <v>0</v>
      </c>
      <c r="F86" s="38">
        <v>0</v>
      </c>
      <c r="G86" s="38"/>
      <c r="H86" s="38">
        <v>4</v>
      </c>
      <c r="I86" s="38">
        <f t="shared" si="9"/>
        <v>4</v>
      </c>
      <c r="J86" s="38">
        <f t="shared" si="10"/>
        <v>0</v>
      </c>
      <c r="K86" s="38">
        <f t="shared" si="10"/>
        <v>4</v>
      </c>
      <c r="L86" s="38">
        <v>2</v>
      </c>
    </row>
    <row r="87" spans="1:12" ht="12.75">
      <c r="A87" s="807"/>
      <c r="B87" s="1" t="s">
        <v>135</v>
      </c>
      <c r="C87" s="15" t="s">
        <v>139</v>
      </c>
      <c r="D87" s="38">
        <v>0</v>
      </c>
      <c r="E87" s="38">
        <v>0</v>
      </c>
      <c r="F87" s="38">
        <v>0</v>
      </c>
      <c r="G87" s="38"/>
      <c r="H87" s="38">
        <v>4</v>
      </c>
      <c r="I87" s="38">
        <f t="shared" si="9"/>
        <v>4</v>
      </c>
      <c r="J87" s="38">
        <f t="shared" si="10"/>
        <v>0</v>
      </c>
      <c r="K87" s="38">
        <f t="shared" si="10"/>
        <v>4</v>
      </c>
      <c r="L87" s="38">
        <v>4</v>
      </c>
    </row>
    <row r="88" spans="1:12" ht="12.75">
      <c r="A88" s="573" t="s">
        <v>138</v>
      </c>
      <c r="B88" s="1" t="s">
        <v>133</v>
      </c>
      <c r="C88" s="15" t="s">
        <v>136</v>
      </c>
      <c r="D88" s="38">
        <v>0</v>
      </c>
      <c r="E88" s="38">
        <v>0</v>
      </c>
      <c r="F88" s="38">
        <f t="shared" si="8"/>
        <v>0</v>
      </c>
      <c r="G88" s="38"/>
      <c r="H88" s="38"/>
      <c r="I88" s="38">
        <f t="shared" si="9"/>
        <v>0</v>
      </c>
      <c r="J88" s="38">
        <f t="shared" si="10"/>
        <v>0</v>
      </c>
      <c r="K88" s="38">
        <f t="shared" si="10"/>
        <v>0</v>
      </c>
      <c r="L88" s="38">
        <f t="shared" si="11"/>
        <v>0</v>
      </c>
    </row>
    <row r="89" spans="1:12" ht="12.75">
      <c r="A89" s="575"/>
      <c r="B89" s="1" t="s">
        <v>135</v>
      </c>
      <c r="C89" s="15" t="s">
        <v>139</v>
      </c>
      <c r="D89" s="38">
        <v>0</v>
      </c>
      <c r="E89" s="38">
        <v>0</v>
      </c>
      <c r="F89" s="38">
        <f t="shared" si="8"/>
        <v>0</v>
      </c>
      <c r="G89" s="38"/>
      <c r="H89" s="38"/>
      <c r="I89" s="38">
        <f>SUM(G89:H89)</f>
        <v>0</v>
      </c>
      <c r="J89" s="38">
        <f t="shared" si="10"/>
        <v>0</v>
      </c>
      <c r="K89" s="38">
        <f t="shared" si="10"/>
        <v>0</v>
      </c>
      <c r="L89" s="38">
        <f t="shared" si="11"/>
        <v>0</v>
      </c>
    </row>
    <row r="90" spans="1:12" ht="12.75">
      <c r="A90" s="809" t="s">
        <v>140</v>
      </c>
      <c r="B90" s="1" t="s">
        <v>133</v>
      </c>
      <c r="C90" s="15" t="s">
        <v>136</v>
      </c>
      <c r="D90" s="38">
        <v>0</v>
      </c>
      <c r="E90" s="38">
        <v>0</v>
      </c>
      <c r="F90" s="38">
        <f t="shared" si="8"/>
        <v>0</v>
      </c>
      <c r="G90" s="38"/>
      <c r="H90" s="38"/>
      <c r="I90" s="38">
        <f t="shared" si="9"/>
        <v>0</v>
      </c>
      <c r="J90" s="38">
        <f t="shared" si="10"/>
        <v>0</v>
      </c>
      <c r="K90" s="38">
        <f t="shared" si="10"/>
        <v>0</v>
      </c>
      <c r="L90" s="38">
        <f t="shared" si="11"/>
        <v>0</v>
      </c>
    </row>
    <row r="91" spans="1:12" ht="12.75">
      <c r="A91" s="810"/>
      <c r="B91" s="1" t="s">
        <v>142</v>
      </c>
      <c r="C91" s="15" t="s">
        <v>143</v>
      </c>
      <c r="D91" s="38">
        <v>0</v>
      </c>
      <c r="E91" s="38">
        <v>0</v>
      </c>
      <c r="F91" s="38">
        <f t="shared" si="8"/>
        <v>0</v>
      </c>
      <c r="G91" s="38"/>
      <c r="H91" s="38"/>
      <c r="I91" s="38">
        <f t="shared" si="9"/>
        <v>0</v>
      </c>
      <c r="J91" s="38">
        <f t="shared" si="10"/>
        <v>0</v>
      </c>
      <c r="K91" s="38">
        <f t="shared" si="10"/>
        <v>0</v>
      </c>
      <c r="L91" s="38">
        <f t="shared" si="11"/>
        <v>0</v>
      </c>
    </row>
    <row r="92" spans="1:12" ht="12.75">
      <c r="A92" s="811"/>
      <c r="B92" s="1" t="s">
        <v>135</v>
      </c>
      <c r="C92" s="15" t="s">
        <v>139</v>
      </c>
      <c r="D92" s="38">
        <v>0</v>
      </c>
      <c r="E92" s="38">
        <v>0</v>
      </c>
      <c r="F92" s="38">
        <f t="shared" si="8"/>
        <v>0</v>
      </c>
      <c r="G92" s="38"/>
      <c r="H92" s="38"/>
      <c r="I92" s="38">
        <f t="shared" si="9"/>
        <v>0</v>
      </c>
      <c r="J92" s="38">
        <f t="shared" si="10"/>
        <v>0</v>
      </c>
      <c r="K92" s="38">
        <f t="shared" si="10"/>
        <v>0</v>
      </c>
      <c r="L92" s="38">
        <f t="shared" si="11"/>
        <v>0</v>
      </c>
    </row>
    <row r="93" spans="1:12" ht="12.75">
      <c r="A93" s="805" t="s">
        <v>273</v>
      </c>
      <c r="B93" s="1" t="s">
        <v>133</v>
      </c>
      <c r="C93" s="15" t="s">
        <v>136</v>
      </c>
      <c r="D93" s="38">
        <v>0</v>
      </c>
      <c r="E93" s="38">
        <v>0</v>
      </c>
      <c r="F93" s="38">
        <f t="shared" si="8"/>
        <v>0</v>
      </c>
      <c r="G93" s="38"/>
      <c r="H93" s="70">
        <v>3739</v>
      </c>
      <c r="I93" s="38">
        <f t="shared" si="9"/>
        <v>3739</v>
      </c>
      <c r="J93" s="38">
        <f t="shared" si="10"/>
        <v>0</v>
      </c>
      <c r="K93" s="38">
        <f t="shared" si="10"/>
        <v>3739</v>
      </c>
      <c r="L93" s="38">
        <f t="shared" si="11"/>
        <v>3739</v>
      </c>
    </row>
    <row r="94" spans="1:12" ht="12.75">
      <c r="A94" s="806"/>
      <c r="B94" s="1" t="s">
        <v>145</v>
      </c>
      <c r="C94" s="15" t="s">
        <v>137</v>
      </c>
      <c r="D94" s="38">
        <v>0</v>
      </c>
      <c r="E94" s="38">
        <v>0</v>
      </c>
      <c r="F94" s="38">
        <v>0</v>
      </c>
      <c r="G94" s="38"/>
      <c r="H94" s="70">
        <v>1</v>
      </c>
      <c r="I94" s="38">
        <f t="shared" si="9"/>
        <v>1</v>
      </c>
      <c r="J94" s="38">
        <f t="shared" si="10"/>
        <v>0</v>
      </c>
      <c r="K94" s="38">
        <f t="shared" si="10"/>
        <v>1</v>
      </c>
      <c r="L94" s="38">
        <v>2</v>
      </c>
    </row>
    <row r="95" spans="1:12" ht="12.75">
      <c r="A95" s="807"/>
      <c r="B95" s="1" t="s">
        <v>135</v>
      </c>
      <c r="C95" s="15" t="s">
        <v>139</v>
      </c>
      <c r="D95" s="38">
        <v>0</v>
      </c>
      <c r="E95" s="38">
        <v>0</v>
      </c>
      <c r="F95" s="38">
        <v>0</v>
      </c>
      <c r="G95" s="38"/>
      <c r="H95" s="70">
        <v>2</v>
      </c>
      <c r="I95" s="38">
        <f t="shared" si="9"/>
        <v>2</v>
      </c>
      <c r="J95" s="38">
        <f t="shared" si="10"/>
        <v>0</v>
      </c>
      <c r="K95" s="38">
        <f t="shared" si="10"/>
        <v>2</v>
      </c>
      <c r="L95" s="38">
        <v>4</v>
      </c>
    </row>
    <row r="96" spans="1:12" ht="12.75">
      <c r="A96" s="12" t="s">
        <v>274</v>
      </c>
      <c r="B96" s="1" t="s">
        <v>133</v>
      </c>
      <c r="C96" s="15" t="s">
        <v>136</v>
      </c>
      <c r="D96" s="38">
        <v>0</v>
      </c>
      <c r="E96" s="38">
        <v>0</v>
      </c>
      <c r="F96" s="38">
        <f t="shared" si="8"/>
        <v>0</v>
      </c>
      <c r="G96" s="38"/>
      <c r="H96" s="38"/>
      <c r="I96" s="38">
        <f t="shared" si="9"/>
        <v>0</v>
      </c>
      <c r="J96" s="38">
        <f t="shared" si="10"/>
        <v>0</v>
      </c>
      <c r="K96" s="38">
        <f t="shared" si="10"/>
        <v>0</v>
      </c>
      <c r="L96" s="38">
        <f t="shared" si="11"/>
        <v>0</v>
      </c>
    </row>
    <row r="97" spans="1:12" ht="12.75">
      <c r="A97" s="13" t="s">
        <v>146</v>
      </c>
      <c r="B97" s="1" t="s">
        <v>149</v>
      </c>
      <c r="C97" s="15" t="s">
        <v>137</v>
      </c>
      <c r="D97" s="38">
        <v>0</v>
      </c>
      <c r="E97" s="38">
        <v>0</v>
      </c>
      <c r="F97" s="38">
        <f t="shared" si="8"/>
        <v>0</v>
      </c>
      <c r="G97" s="38"/>
      <c r="H97" s="38"/>
      <c r="I97" s="38">
        <f t="shared" si="9"/>
        <v>0</v>
      </c>
      <c r="J97" s="38">
        <f t="shared" si="10"/>
        <v>0</v>
      </c>
      <c r="K97" s="38">
        <f t="shared" si="10"/>
        <v>0</v>
      </c>
      <c r="L97" s="38">
        <f t="shared" si="11"/>
        <v>0</v>
      </c>
    </row>
    <row r="98" spans="1:12" ht="12.75">
      <c r="A98" s="14" t="s">
        <v>147</v>
      </c>
      <c r="B98" s="1" t="s">
        <v>135</v>
      </c>
      <c r="C98" s="15" t="s">
        <v>139</v>
      </c>
      <c r="D98" s="38">
        <v>0</v>
      </c>
      <c r="E98" s="38">
        <v>0</v>
      </c>
      <c r="F98" s="38">
        <f t="shared" si="8"/>
        <v>0</v>
      </c>
      <c r="G98" s="38"/>
      <c r="H98" s="38"/>
      <c r="I98" s="38">
        <f t="shared" si="9"/>
        <v>0</v>
      </c>
      <c r="J98" s="38">
        <f t="shared" si="10"/>
        <v>0</v>
      </c>
      <c r="K98" s="38">
        <f t="shared" si="10"/>
        <v>0</v>
      </c>
      <c r="L98" s="38">
        <f t="shared" si="11"/>
        <v>0</v>
      </c>
    </row>
    <row r="99" spans="1:12" ht="12.75">
      <c r="A99" s="12" t="s">
        <v>150</v>
      </c>
      <c r="B99" s="1" t="s">
        <v>133</v>
      </c>
      <c r="C99" s="15" t="s">
        <v>136</v>
      </c>
      <c r="D99" s="38">
        <v>0</v>
      </c>
      <c r="E99" s="38">
        <v>0</v>
      </c>
      <c r="F99" s="38">
        <f t="shared" si="8"/>
        <v>0</v>
      </c>
      <c r="G99" s="38"/>
      <c r="H99" s="38"/>
      <c r="I99" s="38">
        <f t="shared" si="9"/>
        <v>0</v>
      </c>
      <c r="J99" s="38">
        <f t="shared" si="10"/>
        <v>0</v>
      </c>
      <c r="K99" s="38">
        <f t="shared" si="10"/>
        <v>0</v>
      </c>
      <c r="L99" s="38">
        <f t="shared" si="11"/>
        <v>0</v>
      </c>
    </row>
    <row r="100" spans="1:12" ht="12.75">
      <c r="A100" s="14" t="s">
        <v>151</v>
      </c>
      <c r="B100" s="1" t="s">
        <v>135</v>
      </c>
      <c r="C100" s="15" t="s">
        <v>139</v>
      </c>
      <c r="D100" s="38">
        <v>0</v>
      </c>
      <c r="E100" s="38">
        <v>0</v>
      </c>
      <c r="F100" s="38">
        <f t="shared" si="8"/>
        <v>0</v>
      </c>
      <c r="G100" s="38"/>
      <c r="H100" s="38"/>
      <c r="I100" s="38">
        <f t="shared" si="9"/>
        <v>0</v>
      </c>
      <c r="J100" s="38">
        <f t="shared" si="10"/>
        <v>0</v>
      </c>
      <c r="K100" s="38">
        <f t="shared" si="10"/>
        <v>0</v>
      </c>
      <c r="L100" s="38">
        <f t="shared" si="11"/>
        <v>0</v>
      </c>
    </row>
    <row r="101" spans="1:12" ht="12.75">
      <c r="A101" s="18" t="s">
        <v>152</v>
      </c>
      <c r="B101" s="17" t="s">
        <v>133</v>
      </c>
      <c r="C101" s="20" t="s">
        <v>229</v>
      </c>
      <c r="D101" s="38">
        <v>0</v>
      </c>
      <c r="E101" s="38">
        <v>0</v>
      </c>
      <c r="F101" s="38">
        <v>4.4</v>
      </c>
      <c r="G101" s="38"/>
      <c r="H101" s="70">
        <v>13</v>
      </c>
      <c r="I101" s="38">
        <v>0</v>
      </c>
      <c r="J101" s="38">
        <f t="shared" si="10"/>
        <v>0</v>
      </c>
      <c r="K101" s="38">
        <f t="shared" si="10"/>
        <v>13</v>
      </c>
      <c r="L101" s="38">
        <v>12.4</v>
      </c>
    </row>
    <row r="102" spans="1:12" ht="12.75">
      <c r="A102" s="16" t="s">
        <v>153</v>
      </c>
      <c r="B102" s="17" t="s">
        <v>155</v>
      </c>
      <c r="C102" s="20" t="s">
        <v>137</v>
      </c>
      <c r="D102" s="38">
        <v>0</v>
      </c>
      <c r="E102" s="38">
        <v>0</v>
      </c>
      <c r="F102" s="38">
        <f t="shared" si="8"/>
        <v>0</v>
      </c>
      <c r="G102" s="38"/>
      <c r="H102" s="70"/>
      <c r="I102" s="38">
        <f t="shared" si="9"/>
        <v>0</v>
      </c>
      <c r="J102" s="38">
        <f t="shared" si="10"/>
        <v>0</v>
      </c>
      <c r="K102" s="38">
        <f t="shared" si="10"/>
        <v>0</v>
      </c>
      <c r="L102" s="38">
        <f t="shared" si="11"/>
        <v>0</v>
      </c>
    </row>
    <row r="103" spans="1:12" ht="12.75">
      <c r="A103" s="19" t="s">
        <v>275</v>
      </c>
      <c r="B103" s="17" t="s">
        <v>135</v>
      </c>
      <c r="C103" s="20" t="s">
        <v>139</v>
      </c>
      <c r="D103" s="38">
        <v>0</v>
      </c>
      <c r="E103" s="38"/>
      <c r="F103" s="38">
        <v>0</v>
      </c>
      <c r="G103" s="38"/>
      <c r="H103" s="70">
        <v>2</v>
      </c>
      <c r="I103" s="38">
        <v>0</v>
      </c>
      <c r="J103" s="38">
        <f t="shared" si="10"/>
        <v>0</v>
      </c>
      <c r="K103" s="38">
        <f t="shared" si="10"/>
        <v>2</v>
      </c>
      <c r="L103" s="38">
        <v>4</v>
      </c>
    </row>
    <row r="104" spans="1:12" s="373" customFormat="1" ht="12.75">
      <c r="A104" s="571" t="s">
        <v>156</v>
      </c>
      <c r="B104" s="572"/>
      <c r="C104" s="404" t="s">
        <v>139</v>
      </c>
      <c r="D104" s="344">
        <v>0</v>
      </c>
      <c r="E104" s="344">
        <v>0</v>
      </c>
      <c r="F104" s="344">
        <f>F87+F89+F92+F95+F98+F100+F103</f>
        <v>0</v>
      </c>
      <c r="G104" s="344">
        <v>0</v>
      </c>
      <c r="H104" s="344">
        <v>8</v>
      </c>
      <c r="I104" s="344">
        <f>I87+I89+I92+I95+I98+I100+I103</f>
        <v>6</v>
      </c>
      <c r="J104" s="344">
        <f>D104+G104</f>
        <v>0</v>
      </c>
      <c r="K104" s="344">
        <f>E104+H104</f>
        <v>8</v>
      </c>
      <c r="L104" s="344">
        <f>F104+I104</f>
        <v>6</v>
      </c>
    </row>
    <row r="111" spans="1:4" ht="12.75">
      <c r="A111" s="559" t="s">
        <v>22</v>
      </c>
      <c r="B111" s="559"/>
      <c r="C111" s="559"/>
      <c r="D111" s="559"/>
    </row>
    <row r="112" spans="1:4" ht="12.75">
      <c r="A112" s="559" t="s">
        <v>116</v>
      </c>
      <c r="B112" s="559"/>
      <c r="C112" s="559"/>
      <c r="D112" s="559"/>
    </row>
    <row r="113" spans="1:4" ht="12.75">
      <c r="A113" s="7"/>
      <c r="B113" s="7"/>
      <c r="C113" s="7"/>
      <c r="D113" s="7"/>
    </row>
    <row r="114" spans="1:12" ht="12.75">
      <c r="A114" s="560" t="s">
        <v>536</v>
      </c>
      <c r="B114" s="560"/>
      <c r="C114" s="560"/>
      <c r="D114" s="560"/>
      <c r="E114" s="560"/>
      <c r="F114" s="560"/>
      <c r="G114" s="560"/>
      <c r="H114" s="560"/>
      <c r="I114" s="560"/>
      <c r="J114" s="560"/>
      <c r="K114" s="560"/>
      <c r="L114" s="560"/>
    </row>
    <row r="115" spans="1:12" ht="12.75">
      <c r="A115" s="803" t="s">
        <v>131</v>
      </c>
      <c r="B115" s="803"/>
      <c r="C115" s="803"/>
      <c r="D115" s="803"/>
      <c r="E115" s="803"/>
      <c r="F115" s="803"/>
      <c r="G115" s="803"/>
      <c r="H115" s="803"/>
      <c r="I115" s="803"/>
      <c r="J115" s="803"/>
      <c r="K115" s="803"/>
      <c r="L115" s="803"/>
    </row>
    <row r="116" spans="1:1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1:12" ht="12.75">
      <c r="K117" s="812" t="s">
        <v>227</v>
      </c>
      <c r="L117" s="812"/>
    </row>
    <row r="119" spans="1:17" s="373" customFormat="1" ht="12.75">
      <c r="A119" s="561" t="s">
        <v>120</v>
      </c>
      <c r="B119" s="561" t="s">
        <v>37</v>
      </c>
      <c r="C119" s="561" t="s">
        <v>384</v>
      </c>
      <c r="D119" s="583" t="s">
        <v>77</v>
      </c>
      <c r="E119" s="584"/>
      <c r="F119" s="585"/>
      <c r="G119" s="583" t="s">
        <v>78</v>
      </c>
      <c r="H119" s="584"/>
      <c r="I119" s="585"/>
      <c r="J119" s="583" t="s">
        <v>79</v>
      </c>
      <c r="K119" s="584"/>
      <c r="L119" s="585"/>
      <c r="P119" s="408"/>
      <c r="Q119" s="408"/>
    </row>
    <row r="120" spans="1:16" s="373" customFormat="1" ht="12.75">
      <c r="A120" s="563"/>
      <c r="B120" s="563"/>
      <c r="C120" s="563"/>
      <c r="D120" s="403" t="s">
        <v>224</v>
      </c>
      <c r="E120" s="403" t="s">
        <v>3</v>
      </c>
      <c r="F120" s="403" t="s">
        <v>4</v>
      </c>
      <c r="G120" s="402" t="s">
        <v>224</v>
      </c>
      <c r="H120" s="403" t="s">
        <v>3</v>
      </c>
      <c r="I120" s="403" t="s">
        <v>4</v>
      </c>
      <c r="J120" s="403" t="s">
        <v>224</v>
      </c>
      <c r="K120" s="403" t="s">
        <v>3</v>
      </c>
      <c r="L120" s="403" t="s">
        <v>4</v>
      </c>
      <c r="P120" s="409"/>
    </row>
    <row r="121" spans="1:12" ht="12.75">
      <c r="A121" s="805" t="s">
        <v>141</v>
      </c>
      <c r="B121" s="1" t="s">
        <v>133</v>
      </c>
      <c r="C121" s="15" t="s">
        <v>136</v>
      </c>
      <c r="D121" s="71">
        <v>0</v>
      </c>
      <c r="E121" s="38">
        <v>6942</v>
      </c>
      <c r="F121" s="38">
        <f aca="true" t="shared" si="12" ref="F121:F139">D121+E121</f>
        <v>6942</v>
      </c>
      <c r="G121" s="38">
        <v>1471</v>
      </c>
      <c r="H121" s="38">
        <v>2579</v>
      </c>
      <c r="I121" s="38">
        <f aca="true" t="shared" si="13" ref="I121:I139">G121+H121</f>
        <v>4050</v>
      </c>
      <c r="J121" s="38">
        <f aca="true" t="shared" si="14" ref="J121:K140">D121+G121</f>
        <v>1471</v>
      </c>
      <c r="K121" s="38">
        <f t="shared" si="14"/>
        <v>9521</v>
      </c>
      <c r="L121" s="38">
        <f aca="true" t="shared" si="15" ref="L121:L139">SUM(J121:K121)</f>
        <v>10992</v>
      </c>
    </row>
    <row r="122" spans="1:12" ht="12.75">
      <c r="A122" s="806"/>
      <c r="B122" s="1" t="s">
        <v>134</v>
      </c>
      <c r="C122" s="15" t="s">
        <v>137</v>
      </c>
      <c r="D122" s="71">
        <v>0</v>
      </c>
      <c r="E122" s="519">
        <v>2</v>
      </c>
      <c r="F122" s="71">
        <f t="shared" si="12"/>
        <v>2</v>
      </c>
      <c r="G122" s="519">
        <v>1</v>
      </c>
      <c r="H122" s="519">
        <v>1</v>
      </c>
      <c r="I122" s="71">
        <f t="shared" si="13"/>
        <v>2</v>
      </c>
      <c r="J122" s="71">
        <f t="shared" si="14"/>
        <v>1</v>
      </c>
      <c r="K122" s="71">
        <f t="shared" si="14"/>
        <v>3</v>
      </c>
      <c r="L122" s="71">
        <f t="shared" si="15"/>
        <v>4</v>
      </c>
    </row>
    <row r="123" spans="1:12" ht="12.75">
      <c r="A123" s="807"/>
      <c r="B123" s="1" t="s">
        <v>135</v>
      </c>
      <c r="C123" s="15" t="s">
        <v>139</v>
      </c>
      <c r="D123" s="71">
        <v>0</v>
      </c>
      <c r="E123" s="519">
        <v>3</v>
      </c>
      <c r="F123" s="71">
        <f t="shared" si="12"/>
        <v>3</v>
      </c>
      <c r="G123" s="519">
        <v>1</v>
      </c>
      <c r="H123" s="519">
        <v>2</v>
      </c>
      <c r="I123" s="71">
        <f t="shared" si="13"/>
        <v>3</v>
      </c>
      <c r="J123" s="71">
        <f t="shared" si="14"/>
        <v>1</v>
      </c>
      <c r="K123" s="71">
        <f t="shared" si="14"/>
        <v>5</v>
      </c>
      <c r="L123" s="71">
        <f t="shared" si="15"/>
        <v>6</v>
      </c>
    </row>
    <row r="124" spans="1:12" ht="12.75">
      <c r="A124" s="573" t="s">
        <v>138</v>
      </c>
      <c r="B124" s="1" t="s">
        <v>133</v>
      </c>
      <c r="C124" s="15" t="s">
        <v>136</v>
      </c>
      <c r="D124" s="71">
        <v>0</v>
      </c>
      <c r="E124" s="71"/>
      <c r="F124" s="71">
        <f t="shared" si="12"/>
        <v>0</v>
      </c>
      <c r="G124" s="71"/>
      <c r="H124" s="71"/>
      <c r="I124" s="71">
        <f t="shared" si="13"/>
        <v>0</v>
      </c>
      <c r="J124" s="71">
        <f t="shared" si="14"/>
        <v>0</v>
      </c>
      <c r="K124" s="71">
        <f t="shared" si="14"/>
        <v>0</v>
      </c>
      <c r="L124" s="71">
        <f t="shared" si="15"/>
        <v>0</v>
      </c>
    </row>
    <row r="125" spans="1:12" ht="12.75" customHeight="1">
      <c r="A125" s="575"/>
      <c r="B125" s="1" t="s">
        <v>135</v>
      </c>
      <c r="C125" s="15" t="s">
        <v>139</v>
      </c>
      <c r="D125" s="71">
        <v>0</v>
      </c>
      <c r="E125" s="71"/>
      <c r="F125" s="71">
        <f t="shared" si="12"/>
        <v>0</v>
      </c>
      <c r="G125" s="71"/>
      <c r="H125" s="71"/>
      <c r="I125" s="71">
        <f t="shared" si="13"/>
        <v>0</v>
      </c>
      <c r="J125" s="71">
        <f t="shared" si="14"/>
        <v>0</v>
      </c>
      <c r="K125" s="71">
        <f t="shared" si="14"/>
        <v>0</v>
      </c>
      <c r="L125" s="71">
        <f t="shared" si="15"/>
        <v>0</v>
      </c>
    </row>
    <row r="126" spans="1:12" ht="12.75" customHeight="1">
      <c r="A126" s="809" t="s">
        <v>140</v>
      </c>
      <c r="B126" s="1" t="s">
        <v>133</v>
      </c>
      <c r="C126" s="15" t="s">
        <v>136</v>
      </c>
      <c r="D126" s="71">
        <v>0</v>
      </c>
      <c r="E126" s="71"/>
      <c r="F126" s="71">
        <f t="shared" si="12"/>
        <v>0</v>
      </c>
      <c r="G126" s="71"/>
      <c r="H126" s="71"/>
      <c r="I126" s="71">
        <f t="shared" si="13"/>
        <v>0</v>
      </c>
      <c r="J126" s="71">
        <f t="shared" si="14"/>
        <v>0</v>
      </c>
      <c r="K126" s="71">
        <f t="shared" si="14"/>
        <v>0</v>
      </c>
      <c r="L126" s="71">
        <f t="shared" si="15"/>
        <v>0</v>
      </c>
    </row>
    <row r="127" spans="1:12" ht="12.75" customHeight="1">
      <c r="A127" s="810"/>
      <c r="B127" s="1" t="s">
        <v>142</v>
      </c>
      <c r="C127" s="15" t="s">
        <v>143</v>
      </c>
      <c r="D127" s="71">
        <v>0</v>
      </c>
      <c r="E127" s="71"/>
      <c r="F127" s="71">
        <f t="shared" si="12"/>
        <v>0</v>
      </c>
      <c r="G127" s="71"/>
      <c r="H127" s="71"/>
      <c r="I127" s="71">
        <f t="shared" si="13"/>
        <v>0</v>
      </c>
      <c r="J127" s="71">
        <f t="shared" si="14"/>
        <v>0</v>
      </c>
      <c r="K127" s="71">
        <f t="shared" si="14"/>
        <v>0</v>
      </c>
      <c r="L127" s="71">
        <f t="shared" si="15"/>
        <v>0</v>
      </c>
    </row>
    <row r="128" spans="1:12" ht="12.75" customHeight="1">
      <c r="A128" s="811"/>
      <c r="B128" s="1" t="s">
        <v>135</v>
      </c>
      <c r="C128" s="15" t="s">
        <v>139</v>
      </c>
      <c r="D128" s="71">
        <v>0</v>
      </c>
      <c r="E128" s="71"/>
      <c r="F128" s="71">
        <f t="shared" si="12"/>
        <v>0</v>
      </c>
      <c r="G128" s="71"/>
      <c r="H128" s="71"/>
      <c r="I128" s="71">
        <f t="shared" si="13"/>
        <v>0</v>
      </c>
      <c r="J128" s="71">
        <f t="shared" si="14"/>
        <v>0</v>
      </c>
      <c r="K128" s="71">
        <f t="shared" si="14"/>
        <v>0</v>
      </c>
      <c r="L128" s="71">
        <f t="shared" si="15"/>
        <v>0</v>
      </c>
    </row>
    <row r="129" spans="1:12" ht="12.75" customHeight="1">
      <c r="A129" s="805" t="s">
        <v>273</v>
      </c>
      <c r="B129" s="1" t="s">
        <v>133</v>
      </c>
      <c r="C129" s="15" t="s">
        <v>136</v>
      </c>
      <c r="D129" s="71">
        <v>0</v>
      </c>
      <c r="E129" s="38">
        <v>5843</v>
      </c>
      <c r="F129" s="38">
        <f t="shared" si="12"/>
        <v>5843</v>
      </c>
      <c r="G129" s="71">
        <v>1471</v>
      </c>
      <c r="H129" s="38">
        <v>2110</v>
      </c>
      <c r="I129" s="38">
        <f t="shared" si="13"/>
        <v>3581</v>
      </c>
      <c r="J129" s="38">
        <f t="shared" si="14"/>
        <v>1471</v>
      </c>
      <c r="K129" s="38">
        <f t="shared" si="14"/>
        <v>7953</v>
      </c>
      <c r="L129" s="38">
        <f t="shared" si="15"/>
        <v>9424</v>
      </c>
    </row>
    <row r="130" spans="1:12" ht="12.75" customHeight="1">
      <c r="A130" s="806"/>
      <c r="B130" s="1" t="s">
        <v>145</v>
      </c>
      <c r="C130" s="15" t="s">
        <v>137</v>
      </c>
      <c r="D130" s="519">
        <v>0</v>
      </c>
      <c r="E130" s="519">
        <v>2</v>
      </c>
      <c r="F130" s="71">
        <f t="shared" si="12"/>
        <v>2</v>
      </c>
      <c r="G130" s="519"/>
      <c r="H130" s="519">
        <v>1</v>
      </c>
      <c r="I130" s="71">
        <f t="shared" si="13"/>
        <v>1</v>
      </c>
      <c r="J130" s="71">
        <f t="shared" si="14"/>
        <v>0</v>
      </c>
      <c r="K130" s="71">
        <f t="shared" si="14"/>
        <v>3</v>
      </c>
      <c r="L130" s="71">
        <f t="shared" si="15"/>
        <v>3</v>
      </c>
    </row>
    <row r="131" spans="1:12" ht="12.75" customHeight="1">
      <c r="A131" s="807"/>
      <c r="B131" s="1" t="s">
        <v>135</v>
      </c>
      <c r="C131" s="15" t="s">
        <v>139</v>
      </c>
      <c r="D131" s="519">
        <v>0</v>
      </c>
      <c r="E131" s="519">
        <v>2</v>
      </c>
      <c r="F131" s="71">
        <f t="shared" si="12"/>
        <v>2</v>
      </c>
      <c r="G131" s="519">
        <v>1</v>
      </c>
      <c r="H131" s="519">
        <v>1</v>
      </c>
      <c r="I131" s="71">
        <f t="shared" si="13"/>
        <v>2</v>
      </c>
      <c r="J131" s="71">
        <f t="shared" si="14"/>
        <v>1</v>
      </c>
      <c r="K131" s="71">
        <f t="shared" si="14"/>
        <v>3</v>
      </c>
      <c r="L131" s="71">
        <f t="shared" si="15"/>
        <v>4</v>
      </c>
    </row>
    <row r="132" spans="1:12" ht="12.75" customHeight="1">
      <c r="A132" s="12" t="s">
        <v>274</v>
      </c>
      <c r="B132" s="1" t="s">
        <v>133</v>
      </c>
      <c r="C132" s="15" t="s">
        <v>136</v>
      </c>
      <c r="D132" s="71">
        <v>0</v>
      </c>
      <c r="E132" s="71"/>
      <c r="F132" s="71">
        <f t="shared" si="12"/>
        <v>0</v>
      </c>
      <c r="G132" s="71"/>
      <c r="H132" s="71"/>
      <c r="I132" s="71">
        <f t="shared" si="13"/>
        <v>0</v>
      </c>
      <c r="J132" s="71">
        <f t="shared" si="14"/>
        <v>0</v>
      </c>
      <c r="K132" s="71">
        <f t="shared" si="14"/>
        <v>0</v>
      </c>
      <c r="L132" s="71">
        <f t="shared" si="15"/>
        <v>0</v>
      </c>
    </row>
    <row r="133" spans="1:12" ht="12.75" customHeight="1">
      <c r="A133" s="13" t="s">
        <v>146</v>
      </c>
      <c r="B133" s="1" t="s">
        <v>149</v>
      </c>
      <c r="C133" s="15" t="s">
        <v>137</v>
      </c>
      <c r="D133" s="71">
        <v>0</v>
      </c>
      <c r="E133" s="71"/>
      <c r="F133" s="71">
        <f t="shared" si="12"/>
        <v>0</v>
      </c>
      <c r="G133" s="71"/>
      <c r="H133" s="71"/>
      <c r="I133" s="71">
        <f t="shared" si="13"/>
        <v>0</v>
      </c>
      <c r="J133" s="71">
        <f t="shared" si="14"/>
        <v>0</v>
      </c>
      <c r="K133" s="71">
        <f t="shared" si="14"/>
        <v>0</v>
      </c>
      <c r="L133" s="71">
        <f t="shared" si="15"/>
        <v>0</v>
      </c>
    </row>
    <row r="134" spans="1:12" ht="12.75" customHeight="1">
      <c r="A134" s="14" t="s">
        <v>147</v>
      </c>
      <c r="B134" s="1" t="s">
        <v>135</v>
      </c>
      <c r="C134" s="15" t="s">
        <v>139</v>
      </c>
      <c r="D134" s="71">
        <v>0</v>
      </c>
      <c r="E134" s="71"/>
      <c r="F134" s="71">
        <f t="shared" si="12"/>
        <v>0</v>
      </c>
      <c r="G134" s="71"/>
      <c r="H134" s="71"/>
      <c r="I134" s="71">
        <f t="shared" si="13"/>
        <v>0</v>
      </c>
      <c r="J134" s="71">
        <f t="shared" si="14"/>
        <v>0</v>
      </c>
      <c r="K134" s="71">
        <f t="shared" si="14"/>
        <v>0</v>
      </c>
      <c r="L134" s="71">
        <f t="shared" si="15"/>
        <v>0</v>
      </c>
    </row>
    <row r="135" spans="1:12" ht="12.75" customHeight="1">
      <c r="A135" s="12" t="s">
        <v>150</v>
      </c>
      <c r="B135" s="1" t="s">
        <v>133</v>
      </c>
      <c r="C135" s="15" t="s">
        <v>136</v>
      </c>
      <c r="D135" s="71">
        <v>0</v>
      </c>
      <c r="E135" s="71"/>
      <c r="F135" s="71">
        <f t="shared" si="12"/>
        <v>0</v>
      </c>
      <c r="G135" s="71"/>
      <c r="H135" s="71"/>
      <c r="I135" s="71">
        <f t="shared" si="13"/>
        <v>0</v>
      </c>
      <c r="J135" s="71">
        <f t="shared" si="14"/>
        <v>0</v>
      </c>
      <c r="K135" s="71">
        <f t="shared" si="14"/>
        <v>0</v>
      </c>
      <c r="L135" s="71">
        <f t="shared" si="15"/>
        <v>0</v>
      </c>
    </row>
    <row r="136" spans="1:12" ht="12.75" customHeight="1">
      <c r="A136" s="14" t="s">
        <v>151</v>
      </c>
      <c r="B136" s="1" t="s">
        <v>135</v>
      </c>
      <c r="C136" s="15" t="s">
        <v>139</v>
      </c>
      <c r="D136" s="71">
        <v>0</v>
      </c>
      <c r="E136" s="71"/>
      <c r="F136" s="71">
        <f t="shared" si="12"/>
        <v>0</v>
      </c>
      <c r="G136" s="71"/>
      <c r="H136" s="71"/>
      <c r="I136" s="71">
        <f t="shared" si="13"/>
        <v>0</v>
      </c>
      <c r="J136" s="71">
        <f t="shared" si="14"/>
        <v>0</v>
      </c>
      <c r="K136" s="71">
        <f t="shared" si="14"/>
        <v>0</v>
      </c>
      <c r="L136" s="71">
        <f t="shared" si="15"/>
        <v>0</v>
      </c>
    </row>
    <row r="137" spans="1:12" ht="12.75" customHeight="1">
      <c r="A137" s="18" t="s">
        <v>152</v>
      </c>
      <c r="B137" s="17" t="s">
        <v>133</v>
      </c>
      <c r="C137" s="20" t="s">
        <v>229</v>
      </c>
      <c r="D137" s="71">
        <v>0</v>
      </c>
      <c r="E137" s="519">
        <v>10</v>
      </c>
      <c r="F137" s="71">
        <f t="shared" si="12"/>
        <v>10</v>
      </c>
      <c r="G137" s="519">
        <v>2</v>
      </c>
      <c r="H137" s="519">
        <v>3</v>
      </c>
      <c r="I137" s="71">
        <f t="shared" si="13"/>
        <v>5</v>
      </c>
      <c r="J137" s="71">
        <f t="shared" si="14"/>
        <v>2</v>
      </c>
      <c r="K137" s="71">
        <f t="shared" si="14"/>
        <v>13</v>
      </c>
      <c r="L137" s="71">
        <f t="shared" si="15"/>
        <v>15</v>
      </c>
    </row>
    <row r="138" spans="1:12" ht="12.75" customHeight="1">
      <c r="A138" s="16" t="s">
        <v>153</v>
      </c>
      <c r="B138" s="17" t="s">
        <v>155</v>
      </c>
      <c r="C138" s="20" t="s">
        <v>137</v>
      </c>
      <c r="D138" s="71">
        <v>0</v>
      </c>
      <c r="E138" s="519">
        <v>1</v>
      </c>
      <c r="F138" s="71">
        <f t="shared" si="12"/>
        <v>1</v>
      </c>
      <c r="G138" s="519">
        <v>0</v>
      </c>
      <c r="H138" s="519">
        <v>0</v>
      </c>
      <c r="I138" s="71">
        <f t="shared" si="13"/>
        <v>0</v>
      </c>
      <c r="J138" s="71">
        <f t="shared" si="14"/>
        <v>0</v>
      </c>
      <c r="K138" s="71">
        <f t="shared" si="14"/>
        <v>1</v>
      </c>
      <c r="L138" s="71">
        <f t="shared" si="15"/>
        <v>1</v>
      </c>
    </row>
    <row r="139" spans="1:12" ht="12.75" customHeight="1">
      <c r="A139" s="19" t="s">
        <v>275</v>
      </c>
      <c r="B139" s="17" t="s">
        <v>135</v>
      </c>
      <c r="C139" s="20" t="s">
        <v>139</v>
      </c>
      <c r="D139" s="71">
        <v>0</v>
      </c>
      <c r="E139" s="519">
        <v>1</v>
      </c>
      <c r="F139" s="71">
        <f t="shared" si="12"/>
        <v>1</v>
      </c>
      <c r="G139" s="519">
        <v>0</v>
      </c>
      <c r="H139" s="519">
        <v>0</v>
      </c>
      <c r="I139" s="71">
        <f t="shared" si="13"/>
        <v>0</v>
      </c>
      <c r="J139" s="71">
        <f t="shared" si="14"/>
        <v>0</v>
      </c>
      <c r="K139" s="71">
        <f t="shared" si="14"/>
        <v>1</v>
      </c>
      <c r="L139" s="71">
        <f t="shared" si="15"/>
        <v>1</v>
      </c>
    </row>
    <row r="140" spans="1:12" s="373" customFormat="1" ht="12.75" customHeight="1">
      <c r="A140" s="571" t="s">
        <v>156</v>
      </c>
      <c r="B140" s="572"/>
      <c r="C140" s="404" t="s">
        <v>139</v>
      </c>
      <c r="D140" s="344">
        <v>0</v>
      </c>
      <c r="E140" s="344">
        <v>0</v>
      </c>
      <c r="F140" s="344">
        <v>6</v>
      </c>
      <c r="G140" s="344">
        <v>0</v>
      </c>
      <c r="H140" s="344">
        <v>0</v>
      </c>
      <c r="I140" s="344">
        <v>5</v>
      </c>
      <c r="J140" s="344">
        <f t="shared" si="14"/>
        <v>0</v>
      </c>
      <c r="K140" s="344">
        <f t="shared" si="14"/>
        <v>0</v>
      </c>
      <c r="L140" s="344">
        <v>11</v>
      </c>
    </row>
    <row r="141" ht="12.75" customHeight="1"/>
    <row r="142" ht="12.75" customHeight="1"/>
    <row r="143" ht="12.75" customHeight="1"/>
    <row r="144" spans="1:32" s="28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</row>
    <row r="169" ht="12.75" customHeight="1"/>
  </sheetData>
  <sheetProtection/>
  <mergeCells count="65">
    <mergeCell ref="J119:L119"/>
    <mergeCell ref="A121:A123"/>
    <mergeCell ref="A124:A125"/>
    <mergeCell ref="A126:A128"/>
    <mergeCell ref="A129:A131"/>
    <mergeCell ref="A140:B140"/>
    <mergeCell ref="A111:D111"/>
    <mergeCell ref="A112:D112"/>
    <mergeCell ref="A114:L114"/>
    <mergeCell ref="A115:L115"/>
    <mergeCell ref="K117:L117"/>
    <mergeCell ref="A119:A120"/>
    <mergeCell ref="B119:B120"/>
    <mergeCell ref="C119:C120"/>
    <mergeCell ref="D119:F119"/>
    <mergeCell ref="G119:I119"/>
    <mergeCell ref="J83:L83"/>
    <mergeCell ref="A85:A87"/>
    <mergeCell ref="A88:A89"/>
    <mergeCell ref="A90:A92"/>
    <mergeCell ref="A93:A95"/>
    <mergeCell ref="A104:B104"/>
    <mergeCell ref="A75:D75"/>
    <mergeCell ref="A76:D76"/>
    <mergeCell ref="A78:L78"/>
    <mergeCell ref="A79:L79"/>
    <mergeCell ref="K81:L81"/>
    <mergeCell ref="A83:A84"/>
    <mergeCell ref="B83:B84"/>
    <mergeCell ref="C83:C84"/>
    <mergeCell ref="D83:F83"/>
    <mergeCell ref="G83:I83"/>
    <mergeCell ref="J46:L46"/>
    <mergeCell ref="A48:A50"/>
    <mergeCell ref="A51:A52"/>
    <mergeCell ref="A53:A55"/>
    <mergeCell ref="A56:A58"/>
    <mergeCell ref="A67:B67"/>
    <mergeCell ref="A38:D38"/>
    <mergeCell ref="A39:D39"/>
    <mergeCell ref="A41:L41"/>
    <mergeCell ref="A42:L42"/>
    <mergeCell ref="K44:L44"/>
    <mergeCell ref="A46:A47"/>
    <mergeCell ref="B46:B47"/>
    <mergeCell ref="C46:C47"/>
    <mergeCell ref="D46:F46"/>
    <mergeCell ref="G46:I46"/>
    <mergeCell ref="A1:D1"/>
    <mergeCell ref="A30:B30"/>
    <mergeCell ref="A11:A13"/>
    <mergeCell ref="N7:O7"/>
    <mergeCell ref="A14:A15"/>
    <mergeCell ref="A16:A18"/>
    <mergeCell ref="A19:A21"/>
    <mergeCell ref="A2:D2"/>
    <mergeCell ref="A9:A10"/>
    <mergeCell ref="B9:B10"/>
    <mergeCell ref="C9:C10"/>
    <mergeCell ref="A4:O4"/>
    <mergeCell ref="A5:O5"/>
    <mergeCell ref="D9:F9"/>
    <mergeCell ref="G9:I9"/>
    <mergeCell ref="J9:L9"/>
    <mergeCell ref="M9:O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7.421875" style="0" customWidth="1"/>
    <col min="2" max="2" width="10.140625" style="0" customWidth="1"/>
    <col min="4" max="8" width="18.00390625" style="0" customWidth="1"/>
  </cols>
  <sheetData>
    <row r="1" spans="1:4" ht="12.75">
      <c r="A1" s="559" t="s">
        <v>22</v>
      </c>
      <c r="B1" s="559"/>
      <c r="C1" s="559"/>
      <c r="D1" s="559"/>
    </row>
    <row r="2" spans="1:6" ht="12.75">
      <c r="A2" s="559" t="s">
        <v>23</v>
      </c>
      <c r="B2" s="559"/>
      <c r="C2" s="559"/>
      <c r="D2" s="559"/>
      <c r="E2" s="43"/>
      <c r="F2" s="43"/>
    </row>
    <row r="3" spans="1:6" ht="12.75">
      <c r="A3" s="7"/>
      <c r="B3" s="7"/>
      <c r="C3" s="7"/>
      <c r="D3" s="7"/>
      <c r="E3" s="43"/>
      <c r="F3" s="43"/>
    </row>
    <row r="4" spans="1:15" ht="12.75">
      <c r="A4" s="560" t="s">
        <v>536</v>
      </c>
      <c r="B4" s="560"/>
      <c r="C4" s="560"/>
      <c r="D4" s="560"/>
      <c r="E4" s="560"/>
      <c r="F4" s="560"/>
      <c r="G4" s="560"/>
      <c r="H4" s="560"/>
      <c r="I4" s="2"/>
      <c r="J4" s="2"/>
      <c r="K4" s="2"/>
      <c r="L4" s="2"/>
      <c r="M4" s="2"/>
      <c r="N4" s="2"/>
      <c r="O4" s="2"/>
    </row>
    <row r="5" spans="1:15" ht="12.75">
      <c r="A5" s="803" t="s">
        <v>131</v>
      </c>
      <c r="B5" s="803"/>
      <c r="C5" s="803"/>
      <c r="D5" s="803"/>
      <c r="E5" s="803"/>
      <c r="F5" s="803"/>
      <c r="G5" s="803"/>
      <c r="H5" s="803"/>
      <c r="I5" s="26"/>
      <c r="J5" s="26"/>
      <c r="K5" s="26"/>
      <c r="L5" s="26"/>
      <c r="M5" s="26"/>
      <c r="N5" s="26"/>
      <c r="O5" s="26"/>
    </row>
    <row r="6" spans="1:15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ht="12.75" customHeight="1">
      <c r="H7" s="27" t="s">
        <v>230</v>
      </c>
    </row>
    <row r="9" spans="1:8" ht="15.75" customHeight="1">
      <c r="A9" s="338" t="s">
        <v>120</v>
      </c>
      <c r="B9" s="339" t="s">
        <v>37</v>
      </c>
      <c r="C9" s="340" t="s">
        <v>384</v>
      </c>
      <c r="D9" s="341" t="s">
        <v>64</v>
      </c>
      <c r="E9" s="341" t="s">
        <v>69</v>
      </c>
      <c r="F9" s="341" t="s">
        <v>73</v>
      </c>
      <c r="G9" s="341" t="s">
        <v>79</v>
      </c>
      <c r="H9" s="341" t="s">
        <v>236</v>
      </c>
    </row>
    <row r="10" spans="1:8" ht="12.75">
      <c r="A10" s="805" t="s">
        <v>141</v>
      </c>
      <c r="B10" s="1" t="s">
        <v>133</v>
      </c>
      <c r="C10" s="30" t="s">
        <v>136</v>
      </c>
      <c r="D10" s="214">
        <v>39973</v>
      </c>
      <c r="E10" s="70">
        <v>21510</v>
      </c>
      <c r="F10" s="70">
        <v>7463.150345</v>
      </c>
      <c r="G10" s="70">
        <f>SUM('[1]Vlas.kap.ŠG.'!L119)</f>
        <v>10992</v>
      </c>
      <c r="H10" s="70">
        <f>SUM(D10:G10)</f>
        <v>79938.150345</v>
      </c>
    </row>
    <row r="11" spans="1:8" ht="12.75">
      <c r="A11" s="806"/>
      <c r="B11" s="1" t="s">
        <v>134</v>
      </c>
      <c r="C11" s="30" t="s">
        <v>137</v>
      </c>
      <c r="D11" s="214">
        <v>11</v>
      </c>
      <c r="E11" s="70">
        <v>8</v>
      </c>
      <c r="F11" s="70">
        <v>4</v>
      </c>
      <c r="G11" s="70">
        <f>SUM('[1]Vlas.kap.ŠG.'!L120)</f>
        <v>4</v>
      </c>
      <c r="H11" s="70">
        <f>SUM(D11:G11)</f>
        <v>27</v>
      </c>
    </row>
    <row r="12" spans="1:8" ht="12.75">
      <c r="A12" s="807"/>
      <c r="B12" s="1" t="s">
        <v>135</v>
      </c>
      <c r="C12" s="30" t="s">
        <v>139</v>
      </c>
      <c r="D12" s="214">
        <v>24</v>
      </c>
      <c r="E12" s="70">
        <v>16</v>
      </c>
      <c r="F12" s="70">
        <v>4</v>
      </c>
      <c r="G12" s="70">
        <f>SUM('[1]Vlas.kap.ŠG.'!L121)</f>
        <v>6</v>
      </c>
      <c r="H12" s="70">
        <f>SUM(D12:G12)</f>
        <v>50</v>
      </c>
    </row>
    <row r="13" spans="1:8" ht="12.75">
      <c r="A13" s="573" t="s">
        <v>138</v>
      </c>
      <c r="B13" s="1" t="s">
        <v>133</v>
      </c>
      <c r="C13" s="30" t="s">
        <v>136</v>
      </c>
      <c r="D13" s="214">
        <v>1859</v>
      </c>
      <c r="E13" s="70"/>
      <c r="F13" s="70"/>
      <c r="G13" s="70">
        <f>SUM('[1]Vlas.kap.ŠG.'!L122)</f>
        <v>0</v>
      </c>
      <c r="H13" s="70">
        <f aca="true" t="shared" si="0" ref="H13:H28">SUM(D13:G13)</f>
        <v>1859</v>
      </c>
    </row>
    <row r="14" spans="1:8" ht="12.75">
      <c r="A14" s="575"/>
      <c r="B14" s="1" t="s">
        <v>135</v>
      </c>
      <c r="C14" s="30" t="s">
        <v>139</v>
      </c>
      <c r="D14" s="214">
        <v>6</v>
      </c>
      <c r="E14" s="70"/>
      <c r="F14" s="70">
        <v>0</v>
      </c>
      <c r="G14" s="70">
        <f>SUM('[1]Vlas.kap.ŠG.'!L123)</f>
        <v>0</v>
      </c>
      <c r="H14" s="70">
        <f t="shared" si="0"/>
        <v>6</v>
      </c>
    </row>
    <row r="15" spans="1:8" ht="12.75">
      <c r="A15" s="809" t="s">
        <v>140</v>
      </c>
      <c r="B15" s="1" t="s">
        <v>133</v>
      </c>
      <c r="C15" s="30" t="s">
        <v>136</v>
      </c>
      <c r="D15" s="214">
        <v>27214.6</v>
      </c>
      <c r="E15" s="70"/>
      <c r="F15" s="70"/>
      <c r="G15" s="70">
        <f>SUM('[1]Vlas.kap.ŠG.'!L124)</f>
        <v>0</v>
      </c>
      <c r="H15" s="70">
        <f t="shared" si="0"/>
        <v>27214.6</v>
      </c>
    </row>
    <row r="16" spans="1:8" ht="12.75">
      <c r="A16" s="810"/>
      <c r="B16" s="1" t="s">
        <v>142</v>
      </c>
      <c r="C16" s="30" t="s">
        <v>143</v>
      </c>
      <c r="D16" s="214">
        <v>17</v>
      </c>
      <c r="E16" s="70"/>
      <c r="F16" s="70">
        <v>0</v>
      </c>
      <c r="G16" s="70">
        <f>SUM('[1]Vlas.kap.ŠG.'!L125)</f>
        <v>0</v>
      </c>
      <c r="H16" s="70">
        <f t="shared" si="0"/>
        <v>17</v>
      </c>
    </row>
    <row r="17" spans="1:8" ht="12.75">
      <c r="A17" s="811"/>
      <c r="B17" s="1" t="s">
        <v>135</v>
      </c>
      <c r="C17" s="30" t="s">
        <v>139</v>
      </c>
      <c r="D17" s="214">
        <v>26</v>
      </c>
      <c r="E17" s="70"/>
      <c r="F17" s="70"/>
      <c r="G17" s="70">
        <f>SUM('[1]Vlas.kap.ŠG.'!L126)</f>
        <v>0</v>
      </c>
      <c r="H17" s="70">
        <f t="shared" si="0"/>
        <v>26</v>
      </c>
    </row>
    <row r="18" spans="1:8" ht="12.75">
      <c r="A18" s="805" t="s">
        <v>144</v>
      </c>
      <c r="B18" s="1" t="s">
        <v>133</v>
      </c>
      <c r="C18" s="30" t="s">
        <v>136</v>
      </c>
      <c r="D18" s="214">
        <v>37800</v>
      </c>
      <c r="E18" s="70">
        <v>20098</v>
      </c>
      <c r="F18" s="70">
        <v>3739</v>
      </c>
      <c r="G18" s="70">
        <f>SUM('[1]Vlas.kap.ŠG.'!L127)</f>
        <v>9424</v>
      </c>
      <c r="H18" s="70">
        <f t="shared" si="0"/>
        <v>71061</v>
      </c>
    </row>
    <row r="19" spans="1:8" ht="12.75">
      <c r="A19" s="806"/>
      <c r="B19" s="1" t="s">
        <v>145</v>
      </c>
      <c r="C19" s="30" t="s">
        <v>137</v>
      </c>
      <c r="D19" s="214">
        <v>9</v>
      </c>
      <c r="E19" s="70">
        <v>5</v>
      </c>
      <c r="F19" s="70">
        <v>1</v>
      </c>
      <c r="G19" s="70">
        <f>SUM('[1]Vlas.kap.ŠG.'!L128)</f>
        <v>3</v>
      </c>
      <c r="H19" s="70">
        <f t="shared" si="0"/>
        <v>18</v>
      </c>
    </row>
    <row r="20" spans="1:8" ht="12.75">
      <c r="A20" s="807"/>
      <c r="B20" s="1" t="s">
        <v>135</v>
      </c>
      <c r="C20" s="30" t="s">
        <v>139</v>
      </c>
      <c r="D20" s="214">
        <v>18</v>
      </c>
      <c r="E20" s="70">
        <v>10</v>
      </c>
      <c r="F20" s="70">
        <v>2</v>
      </c>
      <c r="G20" s="70">
        <f>SUM('[1]Vlas.kap.ŠG.'!L129)</f>
        <v>4</v>
      </c>
      <c r="H20" s="70">
        <f t="shared" si="0"/>
        <v>34</v>
      </c>
    </row>
    <row r="21" spans="1:8" ht="12.75">
      <c r="A21" s="12" t="s">
        <v>148</v>
      </c>
      <c r="B21" s="1" t="s">
        <v>133</v>
      </c>
      <c r="C21" s="30" t="s">
        <v>136</v>
      </c>
      <c r="D21" s="214">
        <v>0</v>
      </c>
      <c r="E21" s="70"/>
      <c r="F21" s="70"/>
      <c r="G21" s="70">
        <f>SUM('[1]Vlas.kap.ŠG.'!L130)</f>
        <v>0</v>
      </c>
      <c r="H21" s="70">
        <f t="shared" si="0"/>
        <v>0</v>
      </c>
    </row>
    <row r="22" spans="1:8" ht="12.75">
      <c r="A22" s="13" t="s">
        <v>146</v>
      </c>
      <c r="B22" s="1" t="s">
        <v>149</v>
      </c>
      <c r="C22" s="30" t="s">
        <v>137</v>
      </c>
      <c r="D22" s="214">
        <v>0</v>
      </c>
      <c r="E22" s="70"/>
      <c r="F22" s="70"/>
      <c r="G22" s="70">
        <f>SUM('[1]Vlas.kap.ŠG.'!L131)</f>
        <v>0</v>
      </c>
      <c r="H22" s="70">
        <f t="shared" si="0"/>
        <v>0</v>
      </c>
    </row>
    <row r="23" spans="1:8" ht="12.75">
      <c r="A23" s="14" t="s">
        <v>147</v>
      </c>
      <c r="B23" s="1" t="s">
        <v>135</v>
      </c>
      <c r="C23" s="30" t="s">
        <v>139</v>
      </c>
      <c r="D23" s="214">
        <v>0</v>
      </c>
      <c r="E23" s="70"/>
      <c r="F23" s="70">
        <v>0</v>
      </c>
      <c r="G23" s="70">
        <f>SUM('[1]Vlas.kap.ŠG.'!L132)</f>
        <v>0</v>
      </c>
      <c r="H23" s="70">
        <f t="shared" si="0"/>
        <v>0</v>
      </c>
    </row>
    <row r="24" spans="1:8" ht="12.75">
      <c r="A24" s="12" t="s">
        <v>150</v>
      </c>
      <c r="B24" s="1" t="s">
        <v>133</v>
      </c>
      <c r="C24" s="30" t="s">
        <v>136</v>
      </c>
      <c r="D24" s="214">
        <v>0</v>
      </c>
      <c r="E24" s="70"/>
      <c r="F24" s="70"/>
      <c r="G24" s="70">
        <f>SUM('[1]Vlas.kap.ŠG.'!L133)</f>
        <v>0</v>
      </c>
      <c r="H24" s="70">
        <f t="shared" si="0"/>
        <v>0</v>
      </c>
    </row>
    <row r="25" spans="1:8" ht="12.75">
      <c r="A25" s="14" t="s">
        <v>151</v>
      </c>
      <c r="B25" s="1" t="s">
        <v>135</v>
      </c>
      <c r="C25" s="30" t="s">
        <v>139</v>
      </c>
      <c r="D25" s="214">
        <v>0</v>
      </c>
      <c r="E25" s="70"/>
      <c r="F25" s="70">
        <v>0</v>
      </c>
      <c r="G25" s="70">
        <f>SUM('[1]Vlas.kap.ŠG.'!L134)</f>
        <v>0</v>
      </c>
      <c r="H25" s="70">
        <f t="shared" si="0"/>
        <v>0</v>
      </c>
    </row>
    <row r="26" spans="1:8" ht="12.75">
      <c r="A26" s="18" t="s">
        <v>152</v>
      </c>
      <c r="B26" s="17" t="s">
        <v>133</v>
      </c>
      <c r="C26" s="31" t="s">
        <v>229</v>
      </c>
      <c r="D26" s="214">
        <v>140</v>
      </c>
      <c r="E26" s="70">
        <v>29</v>
      </c>
      <c r="F26" s="70">
        <v>25</v>
      </c>
      <c r="G26" s="70">
        <f>SUM('[1]Vlas.kap.ŠG.'!L135)</f>
        <v>15</v>
      </c>
      <c r="H26" s="70">
        <f t="shared" si="0"/>
        <v>209</v>
      </c>
    </row>
    <row r="27" spans="1:8" ht="12.75">
      <c r="A27" s="16" t="s">
        <v>153</v>
      </c>
      <c r="B27" s="17" t="s">
        <v>155</v>
      </c>
      <c r="C27" s="31" t="s">
        <v>137</v>
      </c>
      <c r="D27" s="214">
        <v>9</v>
      </c>
      <c r="E27" s="70">
        <v>16</v>
      </c>
      <c r="F27" s="70">
        <v>1</v>
      </c>
      <c r="G27" s="70">
        <f>SUM('[1]Vlas.kap.ŠG.'!L136)</f>
        <v>1</v>
      </c>
      <c r="H27" s="70">
        <f t="shared" si="0"/>
        <v>27</v>
      </c>
    </row>
    <row r="28" spans="1:8" ht="12.75">
      <c r="A28" s="19" t="s">
        <v>154</v>
      </c>
      <c r="B28" s="17" t="s">
        <v>135</v>
      </c>
      <c r="C28" s="31" t="s">
        <v>139</v>
      </c>
      <c r="D28" s="214">
        <v>33</v>
      </c>
      <c r="E28" s="70">
        <v>12</v>
      </c>
      <c r="F28" s="70">
        <v>5</v>
      </c>
      <c r="G28" s="70">
        <f>SUM('[1]Vlas.kap.ŠG.'!L137)</f>
        <v>1</v>
      </c>
      <c r="H28" s="70">
        <f t="shared" si="0"/>
        <v>51</v>
      </c>
    </row>
    <row r="29" spans="1:8" ht="12.75" customHeight="1">
      <c r="A29" s="571" t="s">
        <v>156</v>
      </c>
      <c r="B29" s="572"/>
      <c r="C29" s="342" t="s">
        <v>139</v>
      </c>
      <c r="D29" s="329">
        <f>D12+D14+D17+D20+D28</f>
        <v>107</v>
      </c>
      <c r="E29" s="329">
        <f>E12+E20+E28</f>
        <v>38</v>
      </c>
      <c r="F29" s="343">
        <v>11</v>
      </c>
      <c r="G29" s="329">
        <v>10</v>
      </c>
      <c r="H29" s="329">
        <f>SUM(D29:G29)</f>
        <v>166</v>
      </c>
    </row>
  </sheetData>
  <sheetProtection/>
  <mergeCells count="9">
    <mergeCell ref="A29:B29"/>
    <mergeCell ref="A4:H4"/>
    <mergeCell ref="A5:H5"/>
    <mergeCell ref="A1:D1"/>
    <mergeCell ref="A2:D2"/>
    <mergeCell ref="A10:A12"/>
    <mergeCell ref="A13:A14"/>
    <mergeCell ref="A15:A17"/>
    <mergeCell ref="A18:A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3.8515625" style="0" customWidth="1"/>
    <col min="2" max="3" width="7.7109375" style="0" customWidth="1"/>
    <col min="4" max="4" width="8.7109375" style="0" customWidth="1"/>
    <col min="5" max="6" width="7.7109375" style="0" customWidth="1"/>
    <col min="7" max="7" width="8.7109375" style="0" customWidth="1"/>
    <col min="8" max="9" width="7.7109375" style="0" customWidth="1"/>
    <col min="10" max="10" width="8.7109375" style="0" customWidth="1"/>
    <col min="11" max="12" width="7.7109375" style="0" customWidth="1"/>
    <col min="13" max="13" width="8.7109375" style="0" customWidth="1"/>
    <col min="14" max="15" width="8.28125" style="0" customWidth="1"/>
    <col min="16" max="16" width="8.71093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3" spans="1:4" ht="12.75">
      <c r="A3" s="7"/>
      <c r="B3" s="7"/>
      <c r="C3" s="7"/>
      <c r="D3" s="7"/>
    </row>
    <row r="5" spans="1:16" ht="12.75">
      <c r="A5" s="560" t="s">
        <v>118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</row>
    <row r="6" spans="5:12" ht="12.75">
      <c r="E6" s="560" t="s">
        <v>537</v>
      </c>
      <c r="F6" s="560"/>
      <c r="G6" s="560"/>
      <c r="H6" s="560"/>
      <c r="I6" s="560"/>
      <c r="J6" s="560"/>
      <c r="K6" s="560"/>
      <c r="L6" s="560"/>
    </row>
    <row r="7" ht="12.75">
      <c r="P7" s="2" t="s">
        <v>119</v>
      </c>
    </row>
    <row r="8" ht="12.75">
      <c r="P8" s="2"/>
    </row>
    <row r="9" spans="1:16" s="373" customFormat="1" ht="12.75">
      <c r="A9" s="813" t="s">
        <v>120</v>
      </c>
      <c r="B9" s="623" t="s">
        <v>64</v>
      </c>
      <c r="C9" s="623"/>
      <c r="D9" s="623"/>
      <c r="E9" s="623" t="s">
        <v>69</v>
      </c>
      <c r="F9" s="623"/>
      <c r="G9" s="623"/>
      <c r="H9" s="623" t="s">
        <v>73</v>
      </c>
      <c r="I9" s="623"/>
      <c r="J9" s="623"/>
      <c r="K9" s="623" t="s">
        <v>79</v>
      </c>
      <c r="L9" s="623"/>
      <c r="M9" s="623"/>
      <c r="N9" s="623" t="s">
        <v>121</v>
      </c>
      <c r="O9" s="623"/>
      <c r="P9" s="623"/>
    </row>
    <row r="10" spans="1:16" s="373" customFormat="1" ht="12.75">
      <c r="A10" s="813"/>
      <c r="B10" s="403" t="s">
        <v>122</v>
      </c>
      <c r="C10" s="403" t="s">
        <v>123</v>
      </c>
      <c r="D10" s="403" t="s">
        <v>124</v>
      </c>
      <c r="E10" s="403" t="s">
        <v>122</v>
      </c>
      <c r="F10" s="403" t="s">
        <v>123</v>
      </c>
      <c r="G10" s="403" t="s">
        <v>124</v>
      </c>
      <c r="H10" s="403" t="s">
        <v>122</v>
      </c>
      <c r="I10" s="403" t="s">
        <v>123</v>
      </c>
      <c r="J10" s="403" t="s">
        <v>124</v>
      </c>
      <c r="K10" s="403" t="s">
        <v>122</v>
      </c>
      <c r="L10" s="403" t="s">
        <v>123</v>
      </c>
      <c r="M10" s="403" t="s">
        <v>124</v>
      </c>
      <c r="N10" s="403" t="s">
        <v>122</v>
      </c>
      <c r="O10" s="403" t="s">
        <v>123</v>
      </c>
      <c r="P10" s="403" t="s">
        <v>124</v>
      </c>
    </row>
    <row r="11" spans="1:16" ht="12.75">
      <c r="A11" s="814" t="s">
        <v>288</v>
      </c>
      <c r="B11" s="815"/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6"/>
    </row>
    <row r="12" spans="1:20" ht="15" customHeight="1">
      <c r="A12" s="1" t="s">
        <v>125</v>
      </c>
      <c r="B12" s="447">
        <v>25496</v>
      </c>
      <c r="C12" s="447">
        <v>14477</v>
      </c>
      <c r="D12" s="38">
        <f>B12+C12</f>
        <v>39973</v>
      </c>
      <c r="E12" s="38">
        <v>9392</v>
      </c>
      <c r="F12" s="38">
        <v>12118</v>
      </c>
      <c r="G12" s="38">
        <f>E12+F12</f>
        <v>21510</v>
      </c>
      <c r="H12" s="63">
        <v>2788.795004474611</v>
      </c>
      <c r="I12" s="63">
        <v>4674.355340525389</v>
      </c>
      <c r="J12" s="63">
        <f>H12+I12</f>
        <v>7463.150345</v>
      </c>
      <c r="K12" s="38">
        <v>6314</v>
      </c>
      <c r="L12" s="38">
        <v>4678</v>
      </c>
      <c r="M12" s="38">
        <f>K12+L12</f>
        <v>10992</v>
      </c>
      <c r="N12" s="38">
        <f>B12+E12+H12+K12</f>
        <v>43990.79500447461</v>
      </c>
      <c r="O12" s="38">
        <f>C12+F12+I12+L12</f>
        <v>35947.35534052539</v>
      </c>
      <c r="P12" s="38">
        <f>N12+O12</f>
        <v>79938.150345</v>
      </c>
      <c r="R12" s="309"/>
      <c r="S12" s="309"/>
      <c r="T12" s="309"/>
    </row>
    <row r="13" spans="1:20" ht="15" customHeight="1">
      <c r="A13" s="1" t="s">
        <v>126</v>
      </c>
      <c r="B13" s="447">
        <v>23957</v>
      </c>
      <c r="C13" s="447">
        <v>13843</v>
      </c>
      <c r="D13" s="38">
        <f>B13+C13</f>
        <v>37800</v>
      </c>
      <c r="E13" s="38">
        <v>9392</v>
      </c>
      <c r="F13" s="38">
        <v>10706</v>
      </c>
      <c r="G13" s="38">
        <f>E13+F13</f>
        <v>20098</v>
      </c>
      <c r="H13" s="63">
        <v>1397.1719769408678</v>
      </c>
      <c r="I13" s="63">
        <v>2341.828023059132</v>
      </c>
      <c r="J13" s="63">
        <f>H13+I13</f>
        <v>3739</v>
      </c>
      <c r="K13" s="38">
        <v>6314</v>
      </c>
      <c r="L13" s="38">
        <v>3110</v>
      </c>
      <c r="M13" s="38">
        <f>K13+L13</f>
        <v>9424</v>
      </c>
      <c r="N13" s="38">
        <f aca="true" t="shared" si="0" ref="N13:N18">B13+E13+H13+K13</f>
        <v>41060.17197694087</v>
      </c>
      <c r="O13" s="38">
        <f aca="true" t="shared" si="1" ref="O13:O18">C13+F13+I13+L13</f>
        <v>30000.828023059134</v>
      </c>
      <c r="P13" s="38">
        <f>N13+O13</f>
        <v>71061</v>
      </c>
      <c r="R13" s="309"/>
      <c r="S13" s="309"/>
      <c r="T13" s="309"/>
    </row>
    <row r="14" spans="1:20" ht="15" customHeight="1">
      <c r="A14" s="12" t="s">
        <v>127</v>
      </c>
      <c r="B14" s="447">
        <v>23957</v>
      </c>
      <c r="C14" s="447">
        <v>13843</v>
      </c>
      <c r="D14" s="59">
        <f>B14+C14</f>
        <v>37800</v>
      </c>
      <c r="E14" s="38">
        <v>9392</v>
      </c>
      <c r="F14" s="38">
        <v>10706</v>
      </c>
      <c r="G14" s="59">
        <f>E14+F14</f>
        <v>20098</v>
      </c>
      <c r="H14" s="63">
        <v>1397.1719769408678</v>
      </c>
      <c r="I14" s="63">
        <v>2341.828023059132</v>
      </c>
      <c r="J14" s="64">
        <f>H14+I14</f>
        <v>3739</v>
      </c>
      <c r="K14" s="59">
        <v>6314</v>
      </c>
      <c r="L14" s="59">
        <v>3110</v>
      </c>
      <c r="M14" s="59">
        <f>K14+L14</f>
        <v>9424</v>
      </c>
      <c r="N14" s="59">
        <f t="shared" si="0"/>
        <v>41060.17197694087</v>
      </c>
      <c r="O14" s="59">
        <f t="shared" si="1"/>
        <v>30000.828023059134</v>
      </c>
      <c r="P14" s="59">
        <f>N14+O14</f>
        <v>71061</v>
      </c>
      <c r="R14" s="309"/>
      <c r="S14" s="309"/>
      <c r="T14" s="309"/>
    </row>
    <row r="15" spans="1:18" ht="12.75">
      <c r="A15" s="73" t="s">
        <v>128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R15" s="309"/>
    </row>
    <row r="16" spans="1:18" ht="15" customHeight="1">
      <c r="A16" s="14" t="s">
        <v>125</v>
      </c>
      <c r="B16" s="447">
        <v>24042</v>
      </c>
      <c r="C16" s="447">
        <v>12988</v>
      </c>
      <c r="D16" s="60">
        <f>B16+C16</f>
        <v>37030</v>
      </c>
      <c r="E16" s="60">
        <v>10930</v>
      </c>
      <c r="F16" s="60">
        <v>13249</v>
      </c>
      <c r="G16" s="60">
        <f>E16+F16</f>
        <v>24179</v>
      </c>
      <c r="H16" s="65">
        <v>8036.20499552539</v>
      </c>
      <c r="I16" s="65">
        <v>13469.644659474612</v>
      </c>
      <c r="J16" s="65">
        <f>H16+I16</f>
        <v>21505.849655</v>
      </c>
      <c r="K16" s="60">
        <v>611</v>
      </c>
      <c r="L16" s="60">
        <v>757</v>
      </c>
      <c r="M16" s="60">
        <f>K16+L16</f>
        <v>1368</v>
      </c>
      <c r="N16" s="60">
        <f t="shared" si="0"/>
        <v>43619.20499552539</v>
      </c>
      <c r="O16" s="60">
        <f t="shared" si="1"/>
        <v>40463.64465947461</v>
      </c>
      <c r="P16" s="60">
        <f>N16+O16</f>
        <v>84082.849655</v>
      </c>
      <c r="R16" s="309"/>
    </row>
    <row r="17" spans="1:18" ht="15" customHeight="1">
      <c r="A17" s="1" t="s">
        <v>126</v>
      </c>
      <c r="B17" s="447">
        <v>25581</v>
      </c>
      <c r="C17" s="447">
        <v>13622</v>
      </c>
      <c r="D17" s="38">
        <f>B17+C17</f>
        <v>39203</v>
      </c>
      <c r="E17" s="60">
        <v>10930</v>
      </c>
      <c r="F17" s="60">
        <v>14661</v>
      </c>
      <c r="G17" s="38">
        <f>E17+F17</f>
        <v>25591</v>
      </c>
      <c r="H17" s="65">
        <v>9427.828023059132</v>
      </c>
      <c r="I17" s="65">
        <v>15802.171976940868</v>
      </c>
      <c r="J17" s="63">
        <f>H17+I17</f>
        <v>25230</v>
      </c>
      <c r="K17" s="38">
        <v>611</v>
      </c>
      <c r="L17" s="38">
        <v>2325</v>
      </c>
      <c r="M17" s="38">
        <f>K17+L17</f>
        <v>2936</v>
      </c>
      <c r="N17" s="38">
        <f t="shared" si="0"/>
        <v>46549.82802305913</v>
      </c>
      <c r="O17" s="38">
        <f t="shared" si="1"/>
        <v>46410.17197694087</v>
      </c>
      <c r="P17" s="38">
        <f>N17+O17</f>
        <v>92960</v>
      </c>
      <c r="R17" s="309"/>
    </row>
    <row r="18" spans="1:18" ht="15" customHeight="1">
      <c r="A18" s="12" t="s">
        <v>127</v>
      </c>
      <c r="B18" s="447">
        <v>25581</v>
      </c>
      <c r="C18" s="447">
        <v>13622</v>
      </c>
      <c r="D18" s="59">
        <f>B18+C18</f>
        <v>39203</v>
      </c>
      <c r="E18" s="60">
        <v>10930</v>
      </c>
      <c r="F18" s="60">
        <v>14661</v>
      </c>
      <c r="G18" s="59">
        <f>E18+F18</f>
        <v>25591</v>
      </c>
      <c r="H18" s="65">
        <v>9427.828023059132</v>
      </c>
      <c r="I18" s="65">
        <v>15802.171976940868</v>
      </c>
      <c r="J18" s="64">
        <f>H18+I18</f>
        <v>25230</v>
      </c>
      <c r="K18" s="59">
        <v>611</v>
      </c>
      <c r="L18" s="59">
        <v>2325</v>
      </c>
      <c r="M18" s="59">
        <f>K18+L18</f>
        <v>2936</v>
      </c>
      <c r="N18" s="59">
        <f t="shared" si="0"/>
        <v>46549.82802305913</v>
      </c>
      <c r="O18" s="59">
        <f t="shared" si="1"/>
        <v>46410.17197694087</v>
      </c>
      <c r="P18" s="59">
        <f>N18+O18</f>
        <v>92960</v>
      </c>
      <c r="R18" s="309"/>
    </row>
    <row r="19" spans="1:16" ht="12.75">
      <c r="A19" s="73" t="s">
        <v>130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</row>
    <row r="20" spans="1:16" ht="15" customHeight="1">
      <c r="A20" s="14" t="s">
        <v>125</v>
      </c>
      <c r="B20" s="60">
        <f aca="true" t="shared" si="2" ref="B20:C22">B12+B16</f>
        <v>49538</v>
      </c>
      <c r="C20" s="60">
        <f t="shared" si="2"/>
        <v>27465</v>
      </c>
      <c r="D20" s="60">
        <f>D12+D16</f>
        <v>77003</v>
      </c>
      <c r="E20" s="53">
        <f>E12+E16</f>
        <v>20322</v>
      </c>
      <c r="F20" s="53">
        <f>F12+F16</f>
        <v>25367</v>
      </c>
      <c r="G20" s="60">
        <f>G12+G16</f>
        <v>45689</v>
      </c>
      <c r="H20" s="65">
        <v>10825</v>
      </c>
      <c r="I20" s="65">
        <v>18144</v>
      </c>
      <c r="J20" s="65">
        <f>J12+J16</f>
        <v>28969</v>
      </c>
      <c r="K20" s="60">
        <f aca="true" t="shared" si="3" ref="K20:L22">K12+K16</f>
        <v>6925</v>
      </c>
      <c r="L20" s="60">
        <f t="shared" si="3"/>
        <v>5435</v>
      </c>
      <c r="M20" s="60">
        <f>M12+M16</f>
        <v>12360</v>
      </c>
      <c r="N20" s="60">
        <f aca="true" t="shared" si="4" ref="N20:P22">N12+N16</f>
        <v>87610</v>
      </c>
      <c r="O20" s="60">
        <f t="shared" si="4"/>
        <v>76411</v>
      </c>
      <c r="P20" s="60">
        <f t="shared" si="4"/>
        <v>164021</v>
      </c>
    </row>
    <row r="21" spans="1:16" ht="15" customHeight="1">
      <c r="A21" s="1" t="s">
        <v>126</v>
      </c>
      <c r="B21" s="60">
        <f t="shared" si="2"/>
        <v>49538</v>
      </c>
      <c r="C21" s="60">
        <f t="shared" si="2"/>
        <v>27465</v>
      </c>
      <c r="D21" s="38">
        <f>D13+D17</f>
        <v>77003</v>
      </c>
      <c r="E21" s="53">
        <f>E13+E17</f>
        <v>20322</v>
      </c>
      <c r="F21" s="53">
        <v>25367</v>
      </c>
      <c r="G21" s="38">
        <f>G13+G17</f>
        <v>45689</v>
      </c>
      <c r="H21" s="65">
        <v>10825</v>
      </c>
      <c r="I21" s="65">
        <v>18144</v>
      </c>
      <c r="J21" s="63">
        <f>J13+J17</f>
        <v>28969</v>
      </c>
      <c r="K21" s="38">
        <f t="shared" si="3"/>
        <v>6925</v>
      </c>
      <c r="L21" s="38">
        <f t="shared" si="3"/>
        <v>5435</v>
      </c>
      <c r="M21" s="38">
        <f>M13+M17</f>
        <v>12360</v>
      </c>
      <c r="N21" s="38">
        <f t="shared" si="4"/>
        <v>87610</v>
      </c>
      <c r="O21" s="38">
        <f t="shared" si="4"/>
        <v>76411</v>
      </c>
      <c r="P21" s="38">
        <f t="shared" si="4"/>
        <v>164021</v>
      </c>
    </row>
    <row r="22" spans="1:16" ht="15" customHeight="1">
      <c r="A22" s="12" t="s">
        <v>127</v>
      </c>
      <c r="B22" s="60">
        <f t="shared" si="2"/>
        <v>49538</v>
      </c>
      <c r="C22" s="60">
        <f t="shared" si="2"/>
        <v>27465</v>
      </c>
      <c r="D22" s="59">
        <f>D14+D18</f>
        <v>77003</v>
      </c>
      <c r="E22" s="53">
        <f>E14+E18</f>
        <v>20322</v>
      </c>
      <c r="F22" s="53">
        <f>F14+F18</f>
        <v>25367</v>
      </c>
      <c r="G22" s="59">
        <f>G14+G18</f>
        <v>45689</v>
      </c>
      <c r="H22" s="65">
        <v>10825</v>
      </c>
      <c r="I22" s="65">
        <v>18144</v>
      </c>
      <c r="J22" s="64">
        <f>J14+J18</f>
        <v>28969</v>
      </c>
      <c r="K22" s="59">
        <f t="shared" si="3"/>
        <v>6925</v>
      </c>
      <c r="L22" s="59">
        <f t="shared" si="3"/>
        <v>5435</v>
      </c>
      <c r="M22" s="59">
        <f>M14+M18</f>
        <v>12360</v>
      </c>
      <c r="N22" s="59">
        <f t="shared" si="4"/>
        <v>87610</v>
      </c>
      <c r="O22" s="59">
        <f t="shared" si="4"/>
        <v>76411</v>
      </c>
      <c r="P22" s="59">
        <f t="shared" si="4"/>
        <v>164021</v>
      </c>
    </row>
    <row r="23" spans="1:16" ht="12.75">
      <c r="A23" s="73" t="s">
        <v>289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</row>
    <row r="24" spans="1:16" ht="15" customHeight="1">
      <c r="A24" s="11" t="s">
        <v>290</v>
      </c>
      <c r="B24" s="447">
        <v>2097</v>
      </c>
      <c r="C24" s="447">
        <v>4838</v>
      </c>
      <c r="D24" s="61">
        <f>C24+B24</f>
        <v>6935</v>
      </c>
      <c r="E24" s="61">
        <v>2524</v>
      </c>
      <c r="F24" s="61">
        <v>9859</v>
      </c>
      <c r="G24" s="61">
        <f>E24+F24</f>
        <v>12383</v>
      </c>
      <c r="H24" s="72">
        <v>572</v>
      </c>
      <c r="I24" s="72">
        <v>5849</v>
      </c>
      <c r="J24" s="72">
        <f>H24+I24</f>
        <v>6421</v>
      </c>
      <c r="K24" s="61">
        <v>20</v>
      </c>
      <c r="L24" s="61">
        <v>4320</v>
      </c>
      <c r="M24" s="61">
        <f>K24+L24</f>
        <v>4340</v>
      </c>
      <c r="N24" s="61">
        <f>B24+E24+H24+K24</f>
        <v>5213</v>
      </c>
      <c r="O24" s="61">
        <f>C24+F24+I24+L24</f>
        <v>24866</v>
      </c>
      <c r="P24" s="61">
        <f>N24+O24</f>
        <v>30079</v>
      </c>
    </row>
    <row r="25" spans="1:16" ht="12.75">
      <c r="A25" s="76" t="s">
        <v>286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spans="1:16" s="373" customFormat="1" ht="15" customHeight="1">
      <c r="A26" s="336" t="s">
        <v>129</v>
      </c>
      <c r="B26" s="337">
        <f>B22+B24</f>
        <v>51635</v>
      </c>
      <c r="C26" s="337">
        <f>C22+C24</f>
        <v>32303</v>
      </c>
      <c r="D26" s="337">
        <f>D22+D24</f>
        <v>83938</v>
      </c>
      <c r="E26" s="337">
        <f aca="true" t="shared" si="5" ref="E26:P26">E22+E24</f>
        <v>22846</v>
      </c>
      <c r="F26" s="337">
        <f t="shared" si="5"/>
        <v>35226</v>
      </c>
      <c r="G26" s="337">
        <f t="shared" si="5"/>
        <v>58072</v>
      </c>
      <c r="H26" s="337">
        <f t="shared" si="5"/>
        <v>11397</v>
      </c>
      <c r="I26" s="337">
        <f t="shared" si="5"/>
        <v>23993</v>
      </c>
      <c r="J26" s="337">
        <f t="shared" si="5"/>
        <v>35390</v>
      </c>
      <c r="K26" s="337">
        <f t="shared" si="5"/>
        <v>6945</v>
      </c>
      <c r="L26" s="337">
        <f t="shared" si="5"/>
        <v>9755</v>
      </c>
      <c r="M26" s="337">
        <f t="shared" si="5"/>
        <v>16700</v>
      </c>
      <c r="N26" s="337">
        <f t="shared" si="5"/>
        <v>92823</v>
      </c>
      <c r="O26" s="337">
        <f t="shared" si="5"/>
        <v>101277</v>
      </c>
      <c r="P26" s="337">
        <f t="shared" si="5"/>
        <v>194100</v>
      </c>
    </row>
    <row r="36" spans="1:4" ht="12.75">
      <c r="A36" s="559" t="s">
        <v>22</v>
      </c>
      <c r="B36" s="559"/>
      <c r="C36" s="559"/>
      <c r="D36" s="559"/>
    </row>
    <row r="37" spans="1:4" ht="12.75">
      <c r="A37" s="559" t="s">
        <v>23</v>
      </c>
      <c r="B37" s="559"/>
      <c r="C37" s="559"/>
      <c r="D37" s="559"/>
    </row>
    <row r="38" spans="1:4" ht="12.75">
      <c r="A38" s="7"/>
      <c r="B38" s="7"/>
      <c r="C38" s="7"/>
      <c r="D38" s="7"/>
    </row>
    <row r="40" spans="1:16" ht="12.75">
      <c r="A40" s="560" t="s">
        <v>118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</row>
    <row r="41" spans="5:12" ht="12.75">
      <c r="E41" s="560" t="s">
        <v>538</v>
      </c>
      <c r="F41" s="560"/>
      <c r="G41" s="560"/>
      <c r="H41" s="560"/>
      <c r="I41" s="560"/>
      <c r="J41" s="560"/>
      <c r="K41" s="560"/>
      <c r="L41" s="560"/>
    </row>
    <row r="42" ht="12.75">
      <c r="P42" s="2" t="s">
        <v>119</v>
      </c>
    </row>
    <row r="43" ht="12.75">
      <c r="P43" s="2"/>
    </row>
    <row r="44" spans="1:16" s="373" customFormat="1" ht="12.75">
      <c r="A44" s="813" t="s">
        <v>120</v>
      </c>
      <c r="B44" s="623" t="s">
        <v>64</v>
      </c>
      <c r="C44" s="623"/>
      <c r="D44" s="623"/>
      <c r="E44" s="623" t="s">
        <v>69</v>
      </c>
      <c r="F44" s="623"/>
      <c r="G44" s="623"/>
      <c r="H44" s="623" t="s">
        <v>73</v>
      </c>
      <c r="I44" s="623"/>
      <c r="J44" s="623"/>
      <c r="K44" s="623" t="s">
        <v>79</v>
      </c>
      <c r="L44" s="623"/>
      <c r="M44" s="623"/>
      <c r="N44" s="623" t="s">
        <v>121</v>
      </c>
      <c r="O44" s="623"/>
      <c r="P44" s="623"/>
    </row>
    <row r="45" spans="1:16" s="373" customFormat="1" ht="12.75">
      <c r="A45" s="813"/>
      <c r="B45" s="403" t="s">
        <v>122</v>
      </c>
      <c r="C45" s="403" t="s">
        <v>123</v>
      </c>
      <c r="D45" s="403" t="s">
        <v>124</v>
      </c>
      <c r="E45" s="403" t="s">
        <v>122</v>
      </c>
      <c r="F45" s="403" t="s">
        <v>123</v>
      </c>
      <c r="G45" s="403" t="s">
        <v>124</v>
      </c>
      <c r="H45" s="403" t="s">
        <v>122</v>
      </c>
      <c r="I45" s="403" t="s">
        <v>123</v>
      </c>
      <c r="J45" s="403" t="s">
        <v>124</v>
      </c>
      <c r="K45" s="403" t="s">
        <v>122</v>
      </c>
      <c r="L45" s="403" t="s">
        <v>123</v>
      </c>
      <c r="M45" s="403" t="s">
        <v>124</v>
      </c>
      <c r="N45" s="403" t="s">
        <v>122</v>
      </c>
      <c r="O45" s="403" t="s">
        <v>123</v>
      </c>
      <c r="P45" s="403" t="s">
        <v>124</v>
      </c>
    </row>
    <row r="46" spans="1:16" ht="12.75">
      <c r="A46" s="814" t="s">
        <v>288</v>
      </c>
      <c r="B46" s="815"/>
      <c r="C46" s="815"/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6"/>
    </row>
    <row r="47" spans="1:16" ht="12.75">
      <c r="A47" s="1" t="s">
        <v>125</v>
      </c>
      <c r="B47" s="38">
        <v>0</v>
      </c>
      <c r="C47" s="38">
        <v>0</v>
      </c>
      <c r="D47" s="38">
        <f>B47+C47</f>
        <v>0</v>
      </c>
      <c r="E47" s="48">
        <v>0</v>
      </c>
      <c r="F47" s="48">
        <v>0</v>
      </c>
      <c r="G47" s="38">
        <f>E47+F47</f>
        <v>0</v>
      </c>
      <c r="H47" s="63">
        <v>0</v>
      </c>
      <c r="I47" s="63">
        <v>0</v>
      </c>
      <c r="J47" s="63">
        <f>H47+I47</f>
        <v>0</v>
      </c>
      <c r="K47" s="38">
        <v>0</v>
      </c>
      <c r="L47" s="38">
        <v>0</v>
      </c>
      <c r="M47" s="38">
        <f>K47+L47</f>
        <v>0</v>
      </c>
      <c r="N47" s="38">
        <f>B47+E47+H47+K47</f>
        <v>0</v>
      </c>
      <c r="O47" s="38">
        <f>C47+F47+I47+L47</f>
        <v>0</v>
      </c>
      <c r="P47" s="38">
        <f>N47+O47</f>
        <v>0</v>
      </c>
    </row>
    <row r="48" spans="1:16" ht="12.75">
      <c r="A48" s="1" t="s">
        <v>126</v>
      </c>
      <c r="B48" s="38">
        <v>0</v>
      </c>
      <c r="C48" s="38">
        <v>0</v>
      </c>
      <c r="D48" s="38">
        <f>B48+C48</f>
        <v>0</v>
      </c>
      <c r="E48" s="48">
        <v>0</v>
      </c>
      <c r="F48" s="48">
        <v>0</v>
      </c>
      <c r="G48" s="38">
        <f>E48+F48</f>
        <v>0</v>
      </c>
      <c r="H48" s="63">
        <v>0</v>
      </c>
      <c r="I48" s="63">
        <v>0</v>
      </c>
      <c r="J48" s="63">
        <f>H48+I48</f>
        <v>0</v>
      </c>
      <c r="K48" s="38">
        <v>0</v>
      </c>
      <c r="L48" s="38">
        <v>0</v>
      </c>
      <c r="M48" s="38">
        <f>K48+L48</f>
        <v>0</v>
      </c>
      <c r="N48" s="38">
        <f aca="true" t="shared" si="6" ref="N48:O53">B48+E48+H48+K48</f>
        <v>0</v>
      </c>
      <c r="O48" s="38">
        <f t="shared" si="6"/>
        <v>0</v>
      </c>
      <c r="P48" s="38">
        <f>N48+O48</f>
        <v>0</v>
      </c>
    </row>
    <row r="49" spans="1:16" ht="12.75">
      <c r="A49" s="12" t="s">
        <v>127</v>
      </c>
      <c r="B49" s="59">
        <v>0</v>
      </c>
      <c r="C49" s="59">
        <v>0</v>
      </c>
      <c r="D49" s="59">
        <f>B49+C49</f>
        <v>0</v>
      </c>
      <c r="E49" s="48">
        <v>0</v>
      </c>
      <c r="F49" s="52">
        <v>0</v>
      </c>
      <c r="G49" s="59">
        <f>E49+F49</f>
        <v>0</v>
      </c>
      <c r="H49" s="64">
        <v>0</v>
      </c>
      <c r="I49" s="64">
        <v>0</v>
      </c>
      <c r="J49" s="64">
        <f>H49+I49</f>
        <v>0</v>
      </c>
      <c r="K49" s="59">
        <v>0</v>
      </c>
      <c r="L49" s="59">
        <v>0</v>
      </c>
      <c r="M49" s="59">
        <f>K49+L49</f>
        <v>0</v>
      </c>
      <c r="N49" s="59">
        <f t="shared" si="6"/>
        <v>0</v>
      </c>
      <c r="O49" s="59">
        <f t="shared" si="6"/>
        <v>0</v>
      </c>
      <c r="P49" s="59">
        <f>N49+O49</f>
        <v>0</v>
      </c>
    </row>
    <row r="50" spans="1:16" ht="12.75">
      <c r="A50" s="73" t="s">
        <v>128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</row>
    <row r="51" spans="1:16" ht="12.75">
      <c r="A51" s="14" t="s">
        <v>125</v>
      </c>
      <c r="B51" s="448">
        <v>1141</v>
      </c>
      <c r="C51" s="448">
        <v>153</v>
      </c>
      <c r="D51" s="60">
        <f>B51+C51</f>
        <v>1294</v>
      </c>
      <c r="E51" s="53">
        <v>0</v>
      </c>
      <c r="F51" s="53">
        <v>0</v>
      </c>
      <c r="G51" s="60">
        <f>E51+F51</f>
        <v>0</v>
      </c>
      <c r="H51" s="65">
        <v>0</v>
      </c>
      <c r="I51" s="65">
        <v>0</v>
      </c>
      <c r="J51" s="65">
        <f>H51+I51</f>
        <v>0</v>
      </c>
      <c r="K51" s="60">
        <v>0</v>
      </c>
      <c r="L51" s="60">
        <v>0</v>
      </c>
      <c r="M51" s="60">
        <f>K51+L51</f>
        <v>0</v>
      </c>
      <c r="N51" s="60">
        <f t="shared" si="6"/>
        <v>1141</v>
      </c>
      <c r="O51" s="60">
        <f t="shared" si="6"/>
        <v>153</v>
      </c>
      <c r="P51" s="60">
        <f>N51+O51</f>
        <v>1294</v>
      </c>
    </row>
    <row r="52" spans="1:16" ht="12.75">
      <c r="A52" s="1" t="s">
        <v>126</v>
      </c>
      <c r="B52" s="448">
        <v>1141</v>
      </c>
      <c r="C52" s="448">
        <v>153</v>
      </c>
      <c r="D52" s="38">
        <f>B52+C52</f>
        <v>1294</v>
      </c>
      <c r="E52" s="53">
        <v>0</v>
      </c>
      <c r="F52" s="48">
        <v>0</v>
      </c>
      <c r="G52" s="38">
        <f>E52+F52</f>
        <v>0</v>
      </c>
      <c r="H52" s="65">
        <v>0</v>
      </c>
      <c r="I52" s="65">
        <v>0</v>
      </c>
      <c r="J52" s="63">
        <f>H52+I52</f>
        <v>0</v>
      </c>
      <c r="K52" s="38">
        <v>0</v>
      </c>
      <c r="L52" s="38">
        <v>0</v>
      </c>
      <c r="M52" s="38">
        <f>K52+L52</f>
        <v>0</v>
      </c>
      <c r="N52" s="38">
        <f t="shared" si="6"/>
        <v>1141</v>
      </c>
      <c r="O52" s="38">
        <f t="shared" si="6"/>
        <v>153</v>
      </c>
      <c r="P52" s="38">
        <f>N52+O52</f>
        <v>1294</v>
      </c>
    </row>
    <row r="53" spans="1:16" ht="12.75">
      <c r="A53" s="12" t="s">
        <v>127</v>
      </c>
      <c r="B53" s="448">
        <v>1141</v>
      </c>
      <c r="C53" s="448">
        <v>153</v>
      </c>
      <c r="D53" s="59">
        <f>B53+C53</f>
        <v>1294</v>
      </c>
      <c r="E53" s="53">
        <v>0</v>
      </c>
      <c r="F53" s="52">
        <v>0</v>
      </c>
      <c r="G53" s="59">
        <f>E53+F53</f>
        <v>0</v>
      </c>
      <c r="H53" s="65">
        <v>0</v>
      </c>
      <c r="I53" s="65">
        <v>0</v>
      </c>
      <c r="J53" s="64">
        <f>H53+I53</f>
        <v>0</v>
      </c>
      <c r="K53" s="59">
        <v>0</v>
      </c>
      <c r="L53" s="59">
        <v>0</v>
      </c>
      <c r="M53" s="59">
        <f>K53+L53</f>
        <v>0</v>
      </c>
      <c r="N53" s="59">
        <f t="shared" si="6"/>
        <v>1141</v>
      </c>
      <c r="O53" s="59">
        <f t="shared" si="6"/>
        <v>153</v>
      </c>
      <c r="P53" s="59">
        <f>N53+O53</f>
        <v>1294</v>
      </c>
    </row>
    <row r="54" spans="1:16" ht="12.75">
      <c r="A54" s="73" t="s">
        <v>130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</row>
    <row r="55" spans="1:16" ht="12.75">
      <c r="A55" s="14" t="s">
        <v>125</v>
      </c>
      <c r="B55" s="60">
        <f aca="true" t="shared" si="7" ref="B55:C57">B47+B51</f>
        <v>1141</v>
      </c>
      <c r="C55" s="60">
        <f t="shared" si="7"/>
        <v>153</v>
      </c>
      <c r="D55" s="60">
        <f>D47+D51</f>
        <v>1294</v>
      </c>
      <c r="E55" s="53">
        <f aca="true" t="shared" si="8" ref="E55:F57">E47+E51</f>
        <v>0</v>
      </c>
      <c r="F55" s="53">
        <f t="shared" si="8"/>
        <v>0</v>
      </c>
      <c r="G55" s="60">
        <f>G47+G51</f>
        <v>0</v>
      </c>
      <c r="H55" s="65">
        <v>0</v>
      </c>
      <c r="I55" s="65">
        <v>0</v>
      </c>
      <c r="J55" s="65">
        <f>J47+J51</f>
        <v>0</v>
      </c>
      <c r="K55" s="60">
        <f aca="true" t="shared" si="9" ref="K55:P57">K47+K51</f>
        <v>0</v>
      </c>
      <c r="L55" s="60">
        <f t="shared" si="9"/>
        <v>0</v>
      </c>
      <c r="M55" s="60">
        <f t="shared" si="9"/>
        <v>0</v>
      </c>
      <c r="N55" s="60">
        <f t="shared" si="9"/>
        <v>1141</v>
      </c>
      <c r="O55" s="60">
        <f t="shared" si="9"/>
        <v>153</v>
      </c>
      <c r="P55" s="60">
        <f t="shared" si="9"/>
        <v>1294</v>
      </c>
    </row>
    <row r="56" spans="1:16" ht="12.75">
      <c r="A56" s="1" t="s">
        <v>126</v>
      </c>
      <c r="B56" s="60">
        <f t="shared" si="7"/>
        <v>1141</v>
      </c>
      <c r="C56" s="60">
        <f t="shared" si="7"/>
        <v>153</v>
      </c>
      <c r="D56" s="38">
        <f>D48+D52</f>
        <v>1294</v>
      </c>
      <c r="E56" s="53">
        <f t="shared" si="8"/>
        <v>0</v>
      </c>
      <c r="F56" s="53">
        <f t="shared" si="8"/>
        <v>0</v>
      </c>
      <c r="G56" s="38">
        <f>G48+G52</f>
        <v>0</v>
      </c>
      <c r="H56" s="65">
        <v>0</v>
      </c>
      <c r="I56" s="65">
        <v>0</v>
      </c>
      <c r="J56" s="63">
        <f>J48+J52</f>
        <v>0</v>
      </c>
      <c r="K56" s="38">
        <f t="shared" si="9"/>
        <v>0</v>
      </c>
      <c r="L56" s="38">
        <f t="shared" si="9"/>
        <v>0</v>
      </c>
      <c r="M56" s="38">
        <f t="shared" si="9"/>
        <v>0</v>
      </c>
      <c r="N56" s="38">
        <f t="shared" si="9"/>
        <v>1141</v>
      </c>
      <c r="O56" s="38">
        <f t="shared" si="9"/>
        <v>153</v>
      </c>
      <c r="P56" s="38">
        <f t="shared" si="9"/>
        <v>1294</v>
      </c>
    </row>
    <row r="57" spans="1:16" ht="12.75">
      <c r="A57" s="12" t="s">
        <v>127</v>
      </c>
      <c r="B57" s="60">
        <f t="shared" si="7"/>
        <v>1141</v>
      </c>
      <c r="C57" s="60">
        <f t="shared" si="7"/>
        <v>153</v>
      </c>
      <c r="D57" s="59">
        <f>D49+D53</f>
        <v>1294</v>
      </c>
      <c r="E57" s="53">
        <f t="shared" si="8"/>
        <v>0</v>
      </c>
      <c r="F57" s="53">
        <f t="shared" si="8"/>
        <v>0</v>
      </c>
      <c r="G57" s="59">
        <f>G49+G53</f>
        <v>0</v>
      </c>
      <c r="H57" s="65">
        <v>0</v>
      </c>
      <c r="I57" s="65">
        <v>0</v>
      </c>
      <c r="J57" s="64">
        <f>J49+J53</f>
        <v>0</v>
      </c>
      <c r="K57" s="59">
        <f t="shared" si="9"/>
        <v>0</v>
      </c>
      <c r="L57" s="59">
        <f t="shared" si="9"/>
        <v>0</v>
      </c>
      <c r="M57" s="59">
        <f t="shared" si="9"/>
        <v>0</v>
      </c>
      <c r="N57" s="59">
        <f t="shared" si="9"/>
        <v>1141</v>
      </c>
      <c r="O57" s="59">
        <f t="shared" si="9"/>
        <v>153</v>
      </c>
      <c r="P57" s="59">
        <f t="shared" si="9"/>
        <v>1294</v>
      </c>
    </row>
    <row r="58" spans="1:16" ht="12.75">
      <c r="A58" s="73" t="s">
        <v>289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</row>
    <row r="59" spans="1:16" ht="12.75">
      <c r="A59" s="11" t="s">
        <v>290</v>
      </c>
      <c r="B59" s="449">
        <v>181</v>
      </c>
      <c r="C59" s="449">
        <v>299</v>
      </c>
      <c r="D59" s="61">
        <f>C59+B59</f>
        <v>480</v>
      </c>
      <c r="E59" s="56">
        <v>0</v>
      </c>
      <c r="F59" s="56">
        <v>0</v>
      </c>
      <c r="G59" s="61">
        <f>E59+F59</f>
        <v>0</v>
      </c>
      <c r="H59" s="72">
        <v>0</v>
      </c>
      <c r="I59" s="72">
        <v>0</v>
      </c>
      <c r="J59" s="72">
        <f>H59+I59</f>
        <v>0</v>
      </c>
      <c r="K59" s="61">
        <v>0</v>
      </c>
      <c r="L59" s="61">
        <v>0</v>
      </c>
      <c r="M59" s="61">
        <f>K59+L59</f>
        <v>0</v>
      </c>
      <c r="N59" s="61">
        <f>B59+E59+H59+K59</f>
        <v>181</v>
      </c>
      <c r="O59" s="61">
        <f>C59+F59+I59+L59</f>
        <v>299</v>
      </c>
      <c r="P59" s="61">
        <f>N59+O59</f>
        <v>480</v>
      </c>
    </row>
    <row r="60" spans="1:16" ht="12.75">
      <c r="A60" s="76" t="s">
        <v>286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</row>
    <row r="61" spans="1:16" s="373" customFormat="1" ht="12.75">
      <c r="A61" s="336" t="s">
        <v>129</v>
      </c>
      <c r="B61" s="337">
        <f>B57+B59</f>
        <v>1322</v>
      </c>
      <c r="C61" s="337">
        <f aca="true" t="shared" si="10" ref="C61:P61">C57+C59</f>
        <v>452</v>
      </c>
      <c r="D61" s="337">
        <f t="shared" si="10"/>
        <v>1774</v>
      </c>
      <c r="E61" s="337">
        <f t="shared" si="10"/>
        <v>0</v>
      </c>
      <c r="F61" s="337">
        <f t="shared" si="10"/>
        <v>0</v>
      </c>
      <c r="G61" s="337">
        <f t="shared" si="10"/>
        <v>0</v>
      </c>
      <c r="H61" s="337">
        <f t="shared" si="10"/>
        <v>0</v>
      </c>
      <c r="I61" s="337">
        <f t="shared" si="10"/>
        <v>0</v>
      </c>
      <c r="J61" s="337">
        <f t="shared" si="10"/>
        <v>0</v>
      </c>
      <c r="K61" s="337">
        <f t="shared" si="10"/>
        <v>0</v>
      </c>
      <c r="L61" s="337">
        <f t="shared" si="10"/>
        <v>0</v>
      </c>
      <c r="M61" s="337">
        <f t="shared" si="10"/>
        <v>0</v>
      </c>
      <c r="N61" s="337">
        <f t="shared" si="10"/>
        <v>1322</v>
      </c>
      <c r="O61" s="337">
        <f t="shared" si="10"/>
        <v>452</v>
      </c>
      <c r="P61" s="337">
        <f t="shared" si="10"/>
        <v>1774</v>
      </c>
    </row>
    <row r="72" spans="1:4" ht="12.75">
      <c r="A72" s="559" t="s">
        <v>22</v>
      </c>
      <c r="B72" s="559"/>
      <c r="C72" s="559"/>
      <c r="D72" s="559"/>
    </row>
    <row r="73" spans="1:4" ht="12.75">
      <c r="A73" s="559" t="s">
        <v>23</v>
      </c>
      <c r="B73" s="559"/>
      <c r="C73" s="559"/>
      <c r="D73" s="559"/>
    </row>
    <row r="74" spans="1:4" ht="12.75">
      <c r="A74" s="7"/>
      <c r="B74" s="7"/>
      <c r="C74" s="7"/>
      <c r="D74" s="7"/>
    </row>
    <row r="76" spans="1:16" ht="12.75">
      <c r="A76" s="560" t="s">
        <v>118</v>
      </c>
      <c r="B76" s="560"/>
      <c r="C76" s="560"/>
      <c r="D76" s="560"/>
      <c r="E76" s="560"/>
      <c r="F76" s="560"/>
      <c r="G76" s="560"/>
      <c r="H76" s="560"/>
      <c r="I76" s="560"/>
      <c r="J76" s="560"/>
      <c r="K76" s="560"/>
      <c r="L76" s="560"/>
      <c r="M76" s="560"/>
      <c r="N76" s="560"/>
      <c r="O76" s="560"/>
      <c r="P76" s="560"/>
    </row>
    <row r="77" spans="5:12" ht="12.75">
      <c r="E77" s="560" t="s">
        <v>539</v>
      </c>
      <c r="F77" s="560"/>
      <c r="G77" s="560"/>
      <c r="H77" s="560"/>
      <c r="I77" s="560"/>
      <c r="J77" s="560"/>
      <c r="K77" s="560"/>
      <c r="L77" s="560"/>
    </row>
    <row r="78" ht="12.75">
      <c r="P78" s="2" t="s">
        <v>119</v>
      </c>
    </row>
    <row r="79" ht="12.75">
      <c r="P79" s="2"/>
    </row>
    <row r="80" spans="1:16" ht="12.75">
      <c r="A80" s="813" t="s">
        <v>120</v>
      </c>
      <c r="B80" s="623" t="s">
        <v>64</v>
      </c>
      <c r="C80" s="623"/>
      <c r="D80" s="623"/>
      <c r="E80" s="623" t="s">
        <v>69</v>
      </c>
      <c r="F80" s="623"/>
      <c r="G80" s="623"/>
      <c r="H80" s="623" t="s">
        <v>73</v>
      </c>
      <c r="I80" s="623"/>
      <c r="J80" s="623"/>
      <c r="K80" s="623" t="s">
        <v>79</v>
      </c>
      <c r="L80" s="623"/>
      <c r="M80" s="623"/>
      <c r="N80" s="623" t="s">
        <v>121</v>
      </c>
      <c r="O80" s="623"/>
      <c r="P80" s="623"/>
    </row>
    <row r="81" spans="1:16" ht="12.75">
      <c r="A81" s="813"/>
      <c r="B81" s="330" t="s">
        <v>122</v>
      </c>
      <c r="C81" s="330" t="s">
        <v>123</v>
      </c>
      <c r="D81" s="330" t="s">
        <v>124</v>
      </c>
      <c r="E81" s="330" t="s">
        <v>122</v>
      </c>
      <c r="F81" s="330" t="s">
        <v>123</v>
      </c>
      <c r="G81" s="330" t="s">
        <v>124</v>
      </c>
      <c r="H81" s="330" t="s">
        <v>122</v>
      </c>
      <c r="I81" s="330" t="s">
        <v>123</v>
      </c>
      <c r="J81" s="330" t="s">
        <v>124</v>
      </c>
      <c r="K81" s="330" t="s">
        <v>122</v>
      </c>
      <c r="L81" s="330" t="s">
        <v>123</v>
      </c>
      <c r="M81" s="330" t="s">
        <v>124</v>
      </c>
      <c r="N81" s="330" t="s">
        <v>122</v>
      </c>
      <c r="O81" s="330" t="s">
        <v>123</v>
      </c>
      <c r="P81" s="330" t="s">
        <v>124</v>
      </c>
    </row>
    <row r="82" spans="1:16" ht="12.75">
      <c r="A82" s="814" t="s">
        <v>288</v>
      </c>
      <c r="B82" s="815"/>
      <c r="C82" s="815"/>
      <c r="D82" s="815"/>
      <c r="E82" s="815"/>
      <c r="F82" s="815"/>
      <c r="G82" s="815"/>
      <c r="H82" s="815"/>
      <c r="I82" s="815"/>
      <c r="J82" s="815"/>
      <c r="K82" s="815"/>
      <c r="L82" s="815"/>
      <c r="M82" s="815"/>
      <c r="N82" s="815"/>
      <c r="O82" s="815"/>
      <c r="P82" s="816"/>
    </row>
    <row r="83" spans="1:16" ht="12.75">
      <c r="A83" s="1" t="s">
        <v>125</v>
      </c>
      <c r="B83" s="38">
        <v>0</v>
      </c>
      <c r="C83" s="38">
        <v>0</v>
      </c>
      <c r="D83" s="38">
        <f>B83+C83</f>
        <v>0</v>
      </c>
      <c r="E83" s="38">
        <v>0</v>
      </c>
      <c r="F83" s="38">
        <v>0</v>
      </c>
      <c r="G83" s="38">
        <f>E83+F83</f>
        <v>0</v>
      </c>
      <c r="H83" s="63">
        <v>0</v>
      </c>
      <c r="I83" s="63">
        <v>0</v>
      </c>
      <c r="J83" s="63">
        <f>H83+I83</f>
        <v>0</v>
      </c>
      <c r="K83" s="38">
        <v>0</v>
      </c>
      <c r="L83" s="38">
        <v>0</v>
      </c>
      <c r="M83" s="38">
        <f>K83+L83</f>
        <v>0</v>
      </c>
      <c r="N83" s="38">
        <f>B83+E83+H83+K83</f>
        <v>0</v>
      </c>
      <c r="O83" s="38">
        <f>C83+F83+I83+L83</f>
        <v>0</v>
      </c>
      <c r="P83" s="38">
        <f>N83+O83</f>
        <v>0</v>
      </c>
    </row>
    <row r="84" spans="1:16" ht="12.75">
      <c r="A84" s="1" t="s">
        <v>126</v>
      </c>
      <c r="B84" s="38">
        <v>0</v>
      </c>
      <c r="C84" s="38">
        <v>0</v>
      </c>
      <c r="D84" s="38">
        <f>B84+C84</f>
        <v>0</v>
      </c>
      <c r="E84" s="38">
        <v>0</v>
      </c>
      <c r="F84" s="38">
        <v>0</v>
      </c>
      <c r="G84" s="38">
        <f>E84+F84</f>
        <v>0</v>
      </c>
      <c r="H84" s="63">
        <v>0</v>
      </c>
      <c r="I84" s="63">
        <v>0</v>
      </c>
      <c r="J84" s="63">
        <f>H84+I84</f>
        <v>0</v>
      </c>
      <c r="K84" s="38">
        <v>0</v>
      </c>
      <c r="L84" s="38">
        <v>0</v>
      </c>
      <c r="M84" s="38">
        <f>K84+L84</f>
        <v>0</v>
      </c>
      <c r="N84" s="38">
        <f aca="true" t="shared" si="11" ref="N84:O89">B84+E84+H84+K84</f>
        <v>0</v>
      </c>
      <c r="O84" s="38">
        <f t="shared" si="11"/>
        <v>0</v>
      </c>
      <c r="P84" s="38">
        <f>N84+O84</f>
        <v>0</v>
      </c>
    </row>
    <row r="85" spans="1:16" ht="12.75">
      <c r="A85" s="12" t="s">
        <v>127</v>
      </c>
      <c r="B85" s="59">
        <v>0</v>
      </c>
      <c r="C85" s="59">
        <v>0</v>
      </c>
      <c r="D85" s="59">
        <f>B85+C85</f>
        <v>0</v>
      </c>
      <c r="E85" s="38">
        <v>0</v>
      </c>
      <c r="F85" s="59">
        <v>0</v>
      </c>
      <c r="G85" s="59">
        <f>E85+F85</f>
        <v>0</v>
      </c>
      <c r="H85" s="64">
        <v>0</v>
      </c>
      <c r="I85" s="64">
        <v>0</v>
      </c>
      <c r="J85" s="64">
        <f>H85+I85</f>
        <v>0</v>
      </c>
      <c r="K85" s="59">
        <v>0</v>
      </c>
      <c r="L85" s="59">
        <v>0</v>
      </c>
      <c r="M85" s="59">
        <f>K85+L85</f>
        <v>0</v>
      </c>
      <c r="N85" s="59">
        <f t="shared" si="11"/>
        <v>0</v>
      </c>
      <c r="O85" s="59">
        <f t="shared" si="11"/>
        <v>0</v>
      </c>
      <c r="P85" s="59">
        <f>N85+O85</f>
        <v>0</v>
      </c>
    </row>
    <row r="86" spans="1:16" ht="12.75">
      <c r="A86" s="73" t="s">
        <v>128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</row>
    <row r="87" spans="1:16" ht="12.75">
      <c r="A87" s="14" t="s">
        <v>125</v>
      </c>
      <c r="B87" s="448">
        <v>520</v>
      </c>
      <c r="C87" s="448">
        <v>251</v>
      </c>
      <c r="D87" s="60">
        <f>B87+C87</f>
        <v>771</v>
      </c>
      <c r="E87" s="60"/>
      <c r="F87" s="60"/>
      <c r="G87" s="60">
        <f>E87+F87</f>
        <v>0</v>
      </c>
      <c r="H87" s="65">
        <v>0</v>
      </c>
      <c r="I87" s="65">
        <v>0</v>
      </c>
      <c r="J87" s="65">
        <f>H87+I87</f>
        <v>0</v>
      </c>
      <c r="K87" s="60">
        <v>0</v>
      </c>
      <c r="L87" s="60">
        <v>0</v>
      </c>
      <c r="M87" s="60">
        <f>K87+L87</f>
        <v>0</v>
      </c>
      <c r="N87" s="60">
        <f t="shared" si="11"/>
        <v>520</v>
      </c>
      <c r="O87" s="60">
        <f t="shared" si="11"/>
        <v>251</v>
      </c>
      <c r="P87" s="60">
        <f>N87+O87</f>
        <v>771</v>
      </c>
    </row>
    <row r="88" spans="1:16" ht="12.75">
      <c r="A88" s="1" t="s">
        <v>126</v>
      </c>
      <c r="B88" s="448">
        <v>520</v>
      </c>
      <c r="C88" s="448">
        <v>251</v>
      </c>
      <c r="D88" s="38">
        <f>B88+C88</f>
        <v>771</v>
      </c>
      <c r="E88" s="60"/>
      <c r="F88" s="38"/>
      <c r="G88" s="38">
        <f>E88+F88</f>
        <v>0</v>
      </c>
      <c r="H88" s="65">
        <v>0</v>
      </c>
      <c r="I88" s="65">
        <v>0</v>
      </c>
      <c r="J88" s="63">
        <f>H88+I88</f>
        <v>0</v>
      </c>
      <c r="K88" s="38">
        <v>0</v>
      </c>
      <c r="L88" s="38">
        <v>0</v>
      </c>
      <c r="M88" s="38">
        <f>K88+L88</f>
        <v>0</v>
      </c>
      <c r="N88" s="38">
        <f t="shared" si="11"/>
        <v>520</v>
      </c>
      <c r="O88" s="38">
        <f t="shared" si="11"/>
        <v>251</v>
      </c>
      <c r="P88" s="38">
        <f>N88+O88</f>
        <v>771</v>
      </c>
    </row>
    <row r="89" spans="1:16" ht="12.75">
      <c r="A89" s="12" t="s">
        <v>127</v>
      </c>
      <c r="B89" s="448">
        <v>520</v>
      </c>
      <c r="C89" s="448">
        <v>251</v>
      </c>
      <c r="D89" s="59">
        <f>B89+C89</f>
        <v>771</v>
      </c>
      <c r="E89" s="60"/>
      <c r="F89" s="59"/>
      <c r="G89" s="59">
        <f>E89+F89</f>
        <v>0</v>
      </c>
      <c r="H89" s="65">
        <v>0</v>
      </c>
      <c r="I89" s="65">
        <v>0</v>
      </c>
      <c r="J89" s="64">
        <f>H89+I89</f>
        <v>0</v>
      </c>
      <c r="K89" s="59">
        <v>0</v>
      </c>
      <c r="L89" s="59">
        <v>0</v>
      </c>
      <c r="M89" s="59">
        <f>K89+L89</f>
        <v>0</v>
      </c>
      <c r="N89" s="59">
        <f t="shared" si="11"/>
        <v>520</v>
      </c>
      <c r="O89" s="59">
        <f t="shared" si="11"/>
        <v>251</v>
      </c>
      <c r="P89" s="59">
        <f>N89+O89</f>
        <v>771</v>
      </c>
    </row>
    <row r="90" spans="1:16" ht="12.75">
      <c r="A90" s="73" t="s">
        <v>130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5"/>
    </row>
    <row r="91" spans="1:16" ht="12.75">
      <c r="A91" s="14" t="s">
        <v>125</v>
      </c>
      <c r="B91" s="60">
        <f aca="true" t="shared" si="12" ref="B91:C93">B83+B87</f>
        <v>520</v>
      </c>
      <c r="C91" s="60">
        <f t="shared" si="12"/>
        <v>251</v>
      </c>
      <c r="D91" s="60">
        <f>D83+D87</f>
        <v>771</v>
      </c>
      <c r="E91" s="53">
        <f aca="true" t="shared" si="13" ref="E91:F93">E83+E87</f>
        <v>0</v>
      </c>
      <c r="F91" s="53">
        <f t="shared" si="13"/>
        <v>0</v>
      </c>
      <c r="G91" s="60">
        <f>G83+G87</f>
        <v>0</v>
      </c>
      <c r="H91" s="65">
        <v>0</v>
      </c>
      <c r="I91" s="65">
        <v>0</v>
      </c>
      <c r="J91" s="65">
        <f>J83+J87</f>
        <v>0</v>
      </c>
      <c r="K91" s="60">
        <f aca="true" t="shared" si="14" ref="K91:P93">K83+K87</f>
        <v>0</v>
      </c>
      <c r="L91" s="60">
        <f t="shared" si="14"/>
        <v>0</v>
      </c>
      <c r="M91" s="60">
        <f t="shared" si="14"/>
        <v>0</v>
      </c>
      <c r="N91" s="60">
        <f t="shared" si="14"/>
        <v>520</v>
      </c>
      <c r="O91" s="60">
        <f t="shared" si="14"/>
        <v>251</v>
      </c>
      <c r="P91" s="60">
        <f t="shared" si="14"/>
        <v>771</v>
      </c>
    </row>
    <row r="92" spans="1:16" ht="12.75">
      <c r="A92" s="1" t="s">
        <v>126</v>
      </c>
      <c r="B92" s="60">
        <f t="shared" si="12"/>
        <v>520</v>
      </c>
      <c r="C92" s="60">
        <f t="shared" si="12"/>
        <v>251</v>
      </c>
      <c r="D92" s="38">
        <f>D84+D88</f>
        <v>771</v>
      </c>
      <c r="E92" s="53">
        <f t="shared" si="13"/>
        <v>0</v>
      </c>
      <c r="F92" s="53">
        <f t="shared" si="13"/>
        <v>0</v>
      </c>
      <c r="G92" s="38">
        <f>G84+G88</f>
        <v>0</v>
      </c>
      <c r="H92" s="65">
        <v>0</v>
      </c>
      <c r="I92" s="65">
        <v>0</v>
      </c>
      <c r="J92" s="63">
        <f>J84+J88</f>
        <v>0</v>
      </c>
      <c r="K92" s="38">
        <f t="shared" si="14"/>
        <v>0</v>
      </c>
      <c r="L92" s="38">
        <f t="shared" si="14"/>
        <v>0</v>
      </c>
      <c r="M92" s="38">
        <f t="shared" si="14"/>
        <v>0</v>
      </c>
      <c r="N92" s="38">
        <f t="shared" si="14"/>
        <v>520</v>
      </c>
      <c r="O92" s="38">
        <f t="shared" si="14"/>
        <v>251</v>
      </c>
      <c r="P92" s="38">
        <f t="shared" si="14"/>
        <v>771</v>
      </c>
    </row>
    <row r="93" spans="1:16" ht="12.75">
      <c r="A93" s="12" t="s">
        <v>127</v>
      </c>
      <c r="B93" s="60">
        <f t="shared" si="12"/>
        <v>520</v>
      </c>
      <c r="C93" s="60">
        <f t="shared" si="12"/>
        <v>251</v>
      </c>
      <c r="D93" s="59">
        <f>D85+D89</f>
        <v>771</v>
      </c>
      <c r="E93" s="53">
        <f t="shared" si="13"/>
        <v>0</v>
      </c>
      <c r="F93" s="53">
        <f t="shared" si="13"/>
        <v>0</v>
      </c>
      <c r="G93" s="59">
        <f>G85+G89</f>
        <v>0</v>
      </c>
      <c r="H93" s="65">
        <v>0</v>
      </c>
      <c r="I93" s="65">
        <v>0</v>
      </c>
      <c r="J93" s="64">
        <f>J85+J89</f>
        <v>0</v>
      </c>
      <c r="K93" s="59">
        <f t="shared" si="14"/>
        <v>0</v>
      </c>
      <c r="L93" s="59">
        <f t="shared" si="14"/>
        <v>0</v>
      </c>
      <c r="M93" s="59">
        <f t="shared" si="14"/>
        <v>0</v>
      </c>
      <c r="N93" s="59">
        <f t="shared" si="14"/>
        <v>520</v>
      </c>
      <c r="O93" s="59">
        <f t="shared" si="14"/>
        <v>251</v>
      </c>
      <c r="P93" s="59">
        <f t="shared" si="14"/>
        <v>771</v>
      </c>
    </row>
    <row r="94" spans="1:16" ht="12.75">
      <c r="A94" s="73" t="s">
        <v>289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5"/>
    </row>
    <row r="95" spans="1:16" ht="12.75">
      <c r="A95" s="11" t="s">
        <v>290</v>
      </c>
      <c r="B95" s="61">
        <v>0</v>
      </c>
      <c r="C95" s="61">
        <v>0</v>
      </c>
      <c r="D95" s="61">
        <f>C95+B95</f>
        <v>0</v>
      </c>
      <c r="E95" s="61">
        <v>0</v>
      </c>
      <c r="F95" s="61">
        <v>0</v>
      </c>
      <c r="G95" s="61">
        <f>E95+F95</f>
        <v>0</v>
      </c>
      <c r="H95" s="72">
        <v>0</v>
      </c>
      <c r="I95" s="72">
        <v>0</v>
      </c>
      <c r="J95" s="72">
        <f>H95+I95</f>
        <v>0</v>
      </c>
      <c r="K95" s="61">
        <v>0</v>
      </c>
      <c r="L95" s="61">
        <v>0</v>
      </c>
      <c r="M95" s="61">
        <f>K95+L95</f>
        <v>0</v>
      </c>
      <c r="N95" s="61">
        <f>B95+E95+H95+K95</f>
        <v>0</v>
      </c>
      <c r="O95" s="61">
        <f>C95+F95+I95+L95</f>
        <v>0</v>
      </c>
      <c r="P95" s="61">
        <f>N95+O95</f>
        <v>0</v>
      </c>
    </row>
    <row r="96" spans="1:16" ht="12.75">
      <c r="A96" s="76" t="s">
        <v>286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8"/>
    </row>
    <row r="97" spans="1:16" ht="12.75">
      <c r="A97" s="336" t="s">
        <v>129</v>
      </c>
      <c r="B97" s="337">
        <f>B93+B95</f>
        <v>520</v>
      </c>
      <c r="C97" s="337">
        <f aca="true" t="shared" si="15" ref="C97:P97">C93+C95</f>
        <v>251</v>
      </c>
      <c r="D97" s="337">
        <f t="shared" si="15"/>
        <v>771</v>
      </c>
      <c r="E97" s="337">
        <f t="shared" si="15"/>
        <v>0</v>
      </c>
      <c r="F97" s="337">
        <f t="shared" si="15"/>
        <v>0</v>
      </c>
      <c r="G97" s="337">
        <f t="shared" si="15"/>
        <v>0</v>
      </c>
      <c r="H97" s="337">
        <f t="shared" si="15"/>
        <v>0</v>
      </c>
      <c r="I97" s="337">
        <f t="shared" si="15"/>
        <v>0</v>
      </c>
      <c r="J97" s="337">
        <f t="shared" si="15"/>
        <v>0</v>
      </c>
      <c r="K97" s="337">
        <f t="shared" si="15"/>
        <v>0</v>
      </c>
      <c r="L97" s="337">
        <f t="shared" si="15"/>
        <v>0</v>
      </c>
      <c r="M97" s="337">
        <f t="shared" si="15"/>
        <v>0</v>
      </c>
      <c r="N97" s="337">
        <f t="shared" si="15"/>
        <v>520</v>
      </c>
      <c r="O97" s="337">
        <f t="shared" si="15"/>
        <v>251</v>
      </c>
      <c r="P97" s="337">
        <f t="shared" si="15"/>
        <v>771</v>
      </c>
    </row>
  </sheetData>
  <sheetProtection/>
  <mergeCells count="33">
    <mergeCell ref="N80:P80"/>
    <mergeCell ref="A82:P82"/>
    <mergeCell ref="A46:P46"/>
    <mergeCell ref="A72:D72"/>
    <mergeCell ref="A73:D73"/>
    <mergeCell ref="A76:P76"/>
    <mergeCell ref="E77:L77"/>
    <mergeCell ref="A80:A81"/>
    <mergeCell ref="B80:D80"/>
    <mergeCell ref="E80:G80"/>
    <mergeCell ref="H80:J80"/>
    <mergeCell ref="K80:M80"/>
    <mergeCell ref="A44:A45"/>
    <mergeCell ref="B44:D44"/>
    <mergeCell ref="E44:G44"/>
    <mergeCell ref="H44:J44"/>
    <mergeCell ref="K44:M44"/>
    <mergeCell ref="N44:P44"/>
    <mergeCell ref="A11:P11"/>
    <mergeCell ref="H9:J9"/>
    <mergeCell ref="A36:D36"/>
    <mergeCell ref="A37:D37"/>
    <mergeCell ref="A40:P40"/>
    <mergeCell ref="E41:L41"/>
    <mergeCell ref="A1:D1"/>
    <mergeCell ref="A2:D2"/>
    <mergeCell ref="N9:P9"/>
    <mergeCell ref="A9:A10"/>
    <mergeCell ref="A5:P5"/>
    <mergeCell ref="E6:L6"/>
    <mergeCell ref="B9:D9"/>
    <mergeCell ref="E9:G9"/>
    <mergeCell ref="K9:M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58" sqref="O58"/>
    </sheetView>
  </sheetViews>
  <sheetFormatPr defaultColWidth="9.140625" defaultRowHeight="12.75"/>
  <cols>
    <col min="1" max="1" width="4.7109375" style="0" customWidth="1"/>
    <col min="2" max="2" width="18.28125" style="0" customWidth="1"/>
    <col min="3" max="3" width="9.00390625" style="0" customWidth="1"/>
    <col min="4" max="10" width="6.00390625" style="0" customWidth="1"/>
    <col min="11" max="11" width="6.7109375" style="0" customWidth="1"/>
    <col min="12" max="12" width="5.8515625" style="0" customWidth="1"/>
  </cols>
  <sheetData>
    <row r="1" spans="1:5" ht="12.75">
      <c r="A1" s="559" t="s">
        <v>22</v>
      </c>
      <c r="B1" s="559"/>
      <c r="C1" s="559"/>
      <c r="D1" s="559"/>
      <c r="E1" s="559"/>
    </row>
    <row r="2" spans="1:5" ht="12.75">
      <c r="A2" s="559" t="s">
        <v>23</v>
      </c>
      <c r="B2" s="559"/>
      <c r="C2" s="559"/>
      <c r="D2" s="559"/>
      <c r="E2" s="559"/>
    </row>
    <row r="3" spans="1:12" ht="12.75">
      <c r="A3" s="560" t="s">
        <v>540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9:12" ht="12.75">
      <c r="I4" s="3"/>
      <c r="K4" s="833" t="s">
        <v>193</v>
      </c>
      <c r="L4" s="833"/>
    </row>
    <row r="5" spans="1:12" ht="13.5" customHeight="1">
      <c r="A5" s="576" t="s">
        <v>192</v>
      </c>
      <c r="B5" s="831" t="s">
        <v>369</v>
      </c>
      <c r="C5" s="576" t="s">
        <v>375</v>
      </c>
      <c r="D5" s="564" t="s">
        <v>194</v>
      </c>
      <c r="E5" s="565"/>
      <c r="F5" s="565"/>
      <c r="G5" s="565"/>
      <c r="H5" s="565"/>
      <c r="I5" s="565"/>
      <c r="J5" s="565"/>
      <c r="K5" s="565"/>
      <c r="L5" s="566"/>
    </row>
    <row r="6" spans="1:12" ht="13.5" customHeight="1">
      <c r="A6" s="577"/>
      <c r="B6" s="832"/>
      <c r="C6" s="591"/>
      <c r="D6" s="334" t="s">
        <v>367</v>
      </c>
      <c r="E6" s="334" t="s">
        <v>195</v>
      </c>
      <c r="F6" s="334" t="s">
        <v>196</v>
      </c>
      <c r="G6" s="334" t="s">
        <v>197</v>
      </c>
      <c r="H6" s="334" t="s">
        <v>198</v>
      </c>
      <c r="I6" s="334" t="s">
        <v>199</v>
      </c>
      <c r="J6" s="334" t="s">
        <v>200</v>
      </c>
      <c r="K6" s="334" t="s">
        <v>201</v>
      </c>
      <c r="L6" s="335" t="s">
        <v>4</v>
      </c>
    </row>
    <row r="7" spans="1:12" s="43" customFormat="1" ht="13.5" customHeight="1">
      <c r="A7" s="819">
        <v>1</v>
      </c>
      <c r="B7" s="820" t="s">
        <v>202</v>
      </c>
      <c r="C7" s="1" t="s">
        <v>385</v>
      </c>
      <c r="D7" s="429">
        <v>4</v>
      </c>
      <c r="E7" s="429">
        <v>8</v>
      </c>
      <c r="F7" s="429">
        <v>0</v>
      </c>
      <c r="G7" s="429">
        <v>4</v>
      </c>
      <c r="H7" s="429">
        <v>0</v>
      </c>
      <c r="I7" s="429">
        <v>0</v>
      </c>
      <c r="J7" s="429">
        <v>0</v>
      </c>
      <c r="K7" s="429">
        <v>0</v>
      </c>
      <c r="L7" s="274">
        <f aca="true" t="shared" si="0" ref="L7:L20">SUM(D7:K7)</f>
        <v>16</v>
      </c>
    </row>
    <row r="8" spans="1:12" s="43" customFormat="1" ht="13.5" customHeight="1">
      <c r="A8" s="819"/>
      <c r="B8" s="820"/>
      <c r="C8" s="17" t="s">
        <v>368</v>
      </c>
      <c r="D8" s="429">
        <v>0</v>
      </c>
      <c r="E8" s="429">
        <v>2</v>
      </c>
      <c r="F8" s="429">
        <v>0</v>
      </c>
      <c r="G8" s="429">
        <v>6</v>
      </c>
      <c r="H8" s="429">
        <v>0</v>
      </c>
      <c r="I8" s="429">
        <v>2</v>
      </c>
      <c r="J8" s="429">
        <v>0</v>
      </c>
      <c r="K8" s="429">
        <v>0</v>
      </c>
      <c r="L8" s="274">
        <f t="shared" si="0"/>
        <v>10</v>
      </c>
    </row>
    <row r="9" spans="1:12" ht="12.75" customHeight="1">
      <c r="A9" s="819">
        <v>2</v>
      </c>
      <c r="B9" s="820" t="s">
        <v>11</v>
      </c>
      <c r="C9" s="1" t="s">
        <v>385</v>
      </c>
      <c r="D9" s="429">
        <v>0</v>
      </c>
      <c r="E9" s="429">
        <v>2</v>
      </c>
      <c r="F9" s="429">
        <v>0</v>
      </c>
      <c r="G9" s="429">
        <v>20</v>
      </c>
      <c r="H9" s="429">
        <v>0</v>
      </c>
      <c r="I9" s="429">
        <v>1</v>
      </c>
      <c r="J9" s="429">
        <v>0</v>
      </c>
      <c r="K9" s="429">
        <v>0</v>
      </c>
      <c r="L9" s="274">
        <f t="shared" si="0"/>
        <v>23</v>
      </c>
    </row>
    <row r="10" spans="1:12" ht="12.75" customHeight="1">
      <c r="A10" s="819"/>
      <c r="B10" s="820"/>
      <c r="C10" s="17" t="s">
        <v>368</v>
      </c>
      <c r="D10" s="429">
        <v>0</v>
      </c>
      <c r="E10" s="429">
        <v>0</v>
      </c>
      <c r="F10" s="429">
        <v>0</v>
      </c>
      <c r="G10" s="429">
        <v>6</v>
      </c>
      <c r="H10" s="429">
        <v>0</v>
      </c>
      <c r="I10" s="429">
        <v>32</v>
      </c>
      <c r="J10" s="429">
        <v>0</v>
      </c>
      <c r="K10" s="429">
        <v>9</v>
      </c>
      <c r="L10" s="274">
        <f t="shared" si="0"/>
        <v>47</v>
      </c>
    </row>
    <row r="11" spans="1:12" ht="12.75" customHeight="1">
      <c r="A11" s="819">
        <v>3</v>
      </c>
      <c r="B11" s="820" t="s">
        <v>12</v>
      </c>
      <c r="C11" s="1" t="s">
        <v>385</v>
      </c>
      <c r="D11" s="429">
        <v>0</v>
      </c>
      <c r="E11" s="429">
        <v>1</v>
      </c>
      <c r="F11" s="429">
        <v>0</v>
      </c>
      <c r="G11" s="429">
        <v>14</v>
      </c>
      <c r="H11" s="429">
        <v>0</v>
      </c>
      <c r="I11" s="429">
        <v>1</v>
      </c>
      <c r="J11" s="429">
        <v>0</v>
      </c>
      <c r="K11" s="429">
        <v>0</v>
      </c>
      <c r="L11" s="274">
        <f t="shared" si="0"/>
        <v>16</v>
      </c>
    </row>
    <row r="12" spans="1:12" ht="12.75" customHeight="1">
      <c r="A12" s="819"/>
      <c r="B12" s="820"/>
      <c r="C12" s="17" t="s">
        <v>368</v>
      </c>
      <c r="D12" s="429">
        <v>0</v>
      </c>
      <c r="E12" s="429">
        <v>0</v>
      </c>
      <c r="F12" s="429">
        <v>0</v>
      </c>
      <c r="G12" s="429">
        <v>4</v>
      </c>
      <c r="H12" s="429">
        <v>0</v>
      </c>
      <c r="I12" s="429">
        <v>14</v>
      </c>
      <c r="J12" s="429">
        <v>1</v>
      </c>
      <c r="K12" s="429">
        <v>16</v>
      </c>
      <c r="L12" s="274">
        <f t="shared" si="0"/>
        <v>35</v>
      </c>
    </row>
    <row r="13" spans="1:12" ht="12.75" customHeight="1">
      <c r="A13" s="819">
        <v>4</v>
      </c>
      <c r="B13" s="820" t="s">
        <v>13</v>
      </c>
      <c r="C13" s="1" t="s">
        <v>385</v>
      </c>
      <c r="D13" s="429">
        <v>1</v>
      </c>
      <c r="E13" s="429">
        <v>1</v>
      </c>
      <c r="F13" s="429">
        <v>0</v>
      </c>
      <c r="G13" s="429">
        <v>24</v>
      </c>
      <c r="H13" s="429">
        <v>0</v>
      </c>
      <c r="I13" s="429">
        <v>2</v>
      </c>
      <c r="J13" s="429">
        <v>0</v>
      </c>
      <c r="K13" s="429">
        <v>0</v>
      </c>
      <c r="L13" s="274">
        <f t="shared" si="0"/>
        <v>28</v>
      </c>
    </row>
    <row r="14" spans="1:12" ht="12.75" customHeight="1">
      <c r="A14" s="819"/>
      <c r="B14" s="820"/>
      <c r="C14" s="17" t="s">
        <v>368</v>
      </c>
      <c r="D14" s="429">
        <v>0</v>
      </c>
      <c r="E14" s="429">
        <v>0</v>
      </c>
      <c r="F14" s="429">
        <v>0</v>
      </c>
      <c r="G14" s="429">
        <v>7</v>
      </c>
      <c r="H14" s="429">
        <v>0</v>
      </c>
      <c r="I14" s="429">
        <v>16</v>
      </c>
      <c r="J14" s="429">
        <v>0</v>
      </c>
      <c r="K14" s="429">
        <v>16</v>
      </c>
      <c r="L14" s="274">
        <f t="shared" si="0"/>
        <v>39</v>
      </c>
    </row>
    <row r="15" spans="1:12" ht="12.75" customHeight="1">
      <c r="A15" s="819">
        <v>5</v>
      </c>
      <c r="B15" s="820" t="s">
        <v>366</v>
      </c>
      <c r="C15" s="1" t="s">
        <v>385</v>
      </c>
      <c r="D15" s="429">
        <v>0</v>
      </c>
      <c r="E15" s="429">
        <v>0</v>
      </c>
      <c r="F15" s="429">
        <v>0</v>
      </c>
      <c r="G15" s="429">
        <v>7</v>
      </c>
      <c r="H15" s="429">
        <v>0</v>
      </c>
      <c r="I15" s="429">
        <v>0</v>
      </c>
      <c r="J15" s="429">
        <v>0</v>
      </c>
      <c r="K15" s="429">
        <v>0</v>
      </c>
      <c r="L15" s="274">
        <f t="shared" si="0"/>
        <v>7</v>
      </c>
    </row>
    <row r="16" spans="1:12" ht="12.75" customHeight="1">
      <c r="A16" s="819"/>
      <c r="B16" s="820"/>
      <c r="C16" s="17" t="s">
        <v>368</v>
      </c>
      <c r="D16" s="429">
        <v>0</v>
      </c>
      <c r="E16" s="429">
        <v>1</v>
      </c>
      <c r="F16" s="429">
        <v>0</v>
      </c>
      <c r="G16" s="429">
        <v>10</v>
      </c>
      <c r="H16" s="429">
        <v>1</v>
      </c>
      <c r="I16" s="429">
        <v>14</v>
      </c>
      <c r="J16" s="429">
        <v>0</v>
      </c>
      <c r="K16" s="429">
        <v>7</v>
      </c>
      <c r="L16" s="274">
        <f t="shared" si="0"/>
        <v>33</v>
      </c>
    </row>
    <row r="17" spans="1:12" ht="12.75" customHeight="1">
      <c r="A17" s="825" t="s">
        <v>370</v>
      </c>
      <c r="B17" s="826"/>
      <c r="C17" s="46" t="s">
        <v>385</v>
      </c>
      <c r="D17" s="94">
        <f>D7+D9+D11+D13+D15</f>
        <v>5</v>
      </c>
      <c r="E17" s="94">
        <f aca="true" t="shared" si="1" ref="E17:L18">E7+E9+E11+E13+E15</f>
        <v>12</v>
      </c>
      <c r="F17" s="94">
        <f t="shared" si="1"/>
        <v>0</v>
      </c>
      <c r="G17" s="94">
        <f t="shared" si="1"/>
        <v>69</v>
      </c>
      <c r="H17" s="94">
        <f t="shared" si="1"/>
        <v>0</v>
      </c>
      <c r="I17" s="94">
        <f t="shared" si="1"/>
        <v>4</v>
      </c>
      <c r="J17" s="94">
        <f t="shared" si="1"/>
        <v>0</v>
      </c>
      <c r="K17" s="94">
        <v>0</v>
      </c>
      <c r="L17" s="94">
        <f t="shared" si="1"/>
        <v>90</v>
      </c>
    </row>
    <row r="18" spans="1:12" ht="12.75" customHeight="1">
      <c r="A18" s="827" t="s">
        <v>606</v>
      </c>
      <c r="B18" s="828"/>
      <c r="C18" s="46" t="s">
        <v>368</v>
      </c>
      <c r="D18" s="94">
        <f>D8+D10+D12+D14+D16</f>
        <v>0</v>
      </c>
      <c r="E18" s="94">
        <f t="shared" si="1"/>
        <v>3</v>
      </c>
      <c r="F18" s="94">
        <f t="shared" si="1"/>
        <v>0</v>
      </c>
      <c r="G18" s="94">
        <f t="shared" si="1"/>
        <v>33</v>
      </c>
      <c r="H18" s="94">
        <f t="shared" si="1"/>
        <v>1</v>
      </c>
      <c r="I18" s="94">
        <f t="shared" si="1"/>
        <v>78</v>
      </c>
      <c r="J18" s="94">
        <f t="shared" si="1"/>
        <v>1</v>
      </c>
      <c r="K18" s="94">
        <f t="shared" si="1"/>
        <v>48</v>
      </c>
      <c r="L18" s="94">
        <f t="shared" si="1"/>
        <v>164</v>
      </c>
    </row>
    <row r="19" spans="1:12" ht="12.75" customHeight="1">
      <c r="A19" s="817" t="s">
        <v>371</v>
      </c>
      <c r="B19" s="818"/>
      <c r="C19" s="1" t="s">
        <v>385</v>
      </c>
      <c r="D19" s="71">
        <v>0</v>
      </c>
      <c r="E19" s="71">
        <v>1</v>
      </c>
      <c r="F19" s="71">
        <v>0</v>
      </c>
      <c r="G19" s="71">
        <v>1</v>
      </c>
      <c r="H19" s="71">
        <v>0</v>
      </c>
      <c r="I19" s="71">
        <v>1</v>
      </c>
      <c r="J19" s="71">
        <v>1</v>
      </c>
      <c r="K19" s="71">
        <v>1</v>
      </c>
      <c r="L19" s="274">
        <f t="shared" si="0"/>
        <v>5</v>
      </c>
    </row>
    <row r="20" spans="1:12" ht="12.75" customHeight="1">
      <c r="A20" s="829" t="s">
        <v>607</v>
      </c>
      <c r="B20" s="830"/>
      <c r="C20" s="17" t="s">
        <v>368</v>
      </c>
      <c r="D20" s="71">
        <v>0</v>
      </c>
      <c r="E20" s="71">
        <v>1</v>
      </c>
      <c r="F20" s="71">
        <v>0</v>
      </c>
      <c r="G20" s="71">
        <v>1</v>
      </c>
      <c r="H20" s="71">
        <v>0</v>
      </c>
      <c r="I20" s="71">
        <v>1</v>
      </c>
      <c r="J20" s="71">
        <v>1</v>
      </c>
      <c r="K20" s="71">
        <v>4</v>
      </c>
      <c r="L20" s="274">
        <f t="shared" si="0"/>
        <v>8</v>
      </c>
    </row>
    <row r="21" spans="1:12" ht="13.5" customHeight="1">
      <c r="A21" s="146" t="s">
        <v>192</v>
      </c>
      <c r="B21" s="146" t="s">
        <v>372</v>
      </c>
      <c r="C21" s="139"/>
      <c r="D21" s="140"/>
      <c r="E21" s="140"/>
      <c r="F21" s="140"/>
      <c r="G21" s="140"/>
      <c r="H21" s="140"/>
      <c r="I21" s="140"/>
      <c r="J21" s="140"/>
      <c r="K21" s="140"/>
      <c r="L21" s="141"/>
    </row>
    <row r="22" spans="1:12" ht="12.75" customHeight="1">
      <c r="A22" s="819">
        <v>1</v>
      </c>
      <c r="B22" s="820" t="s">
        <v>202</v>
      </c>
      <c r="C22" s="1" t="s">
        <v>385</v>
      </c>
      <c r="D22" s="71">
        <v>1</v>
      </c>
      <c r="E22" s="71">
        <v>7</v>
      </c>
      <c r="F22" s="71">
        <v>0</v>
      </c>
      <c r="G22" s="71">
        <v>4</v>
      </c>
      <c r="H22" s="71">
        <v>0</v>
      </c>
      <c r="I22" s="71">
        <v>0</v>
      </c>
      <c r="J22" s="71">
        <v>0</v>
      </c>
      <c r="K22" s="71">
        <v>0</v>
      </c>
      <c r="L22" s="271">
        <f aca="true" t="shared" si="2" ref="L22:L27">SUM(D22:K22)</f>
        <v>12</v>
      </c>
    </row>
    <row r="23" spans="1:12" ht="12.75" customHeight="1">
      <c r="A23" s="819"/>
      <c r="B23" s="820"/>
      <c r="C23" s="17" t="s">
        <v>368</v>
      </c>
      <c r="D23" s="71">
        <v>0</v>
      </c>
      <c r="E23" s="71">
        <v>3</v>
      </c>
      <c r="F23" s="71">
        <v>0</v>
      </c>
      <c r="G23" s="71">
        <v>4</v>
      </c>
      <c r="H23" s="71">
        <v>0</v>
      </c>
      <c r="I23" s="71">
        <v>0</v>
      </c>
      <c r="J23" s="71">
        <v>0</v>
      </c>
      <c r="K23" s="71">
        <v>0</v>
      </c>
      <c r="L23" s="271">
        <f t="shared" si="2"/>
        <v>7</v>
      </c>
    </row>
    <row r="24" spans="1:12" ht="12.75" customHeight="1">
      <c r="A24" s="819">
        <v>2</v>
      </c>
      <c r="B24" s="820" t="s">
        <v>167</v>
      </c>
      <c r="C24" s="1" t="s">
        <v>385</v>
      </c>
      <c r="D24" s="71">
        <v>0</v>
      </c>
      <c r="E24" s="71">
        <v>5</v>
      </c>
      <c r="F24" s="71">
        <v>0</v>
      </c>
      <c r="G24" s="71">
        <v>30</v>
      </c>
      <c r="H24" s="71">
        <v>0</v>
      </c>
      <c r="I24" s="71">
        <v>0</v>
      </c>
      <c r="J24" s="71">
        <v>0</v>
      </c>
      <c r="K24" s="71">
        <v>2</v>
      </c>
      <c r="L24" s="271">
        <f t="shared" si="2"/>
        <v>37</v>
      </c>
    </row>
    <row r="25" spans="1:12" ht="12.75" customHeight="1">
      <c r="A25" s="819"/>
      <c r="B25" s="820"/>
      <c r="C25" s="17" t="s">
        <v>368</v>
      </c>
      <c r="D25" s="71">
        <v>0</v>
      </c>
      <c r="E25" s="71">
        <v>0</v>
      </c>
      <c r="F25" s="71">
        <v>0</v>
      </c>
      <c r="G25" s="71">
        <v>2</v>
      </c>
      <c r="H25" s="71">
        <v>0</v>
      </c>
      <c r="I25" s="71">
        <v>17</v>
      </c>
      <c r="J25" s="71">
        <v>0</v>
      </c>
      <c r="K25" s="71"/>
      <c r="L25" s="271">
        <f t="shared" si="2"/>
        <v>19</v>
      </c>
    </row>
    <row r="26" spans="1:12" ht="12.75" customHeight="1">
      <c r="A26" s="819">
        <v>3</v>
      </c>
      <c r="B26" s="820" t="s">
        <v>166</v>
      </c>
      <c r="C26" s="1" t="s">
        <v>385</v>
      </c>
      <c r="D26" s="71">
        <v>0</v>
      </c>
      <c r="E26" s="71">
        <v>3</v>
      </c>
      <c r="F26" s="71">
        <v>0</v>
      </c>
      <c r="G26" s="71">
        <v>20</v>
      </c>
      <c r="H26" s="71">
        <v>0</v>
      </c>
      <c r="I26" s="71">
        <v>0</v>
      </c>
      <c r="J26" s="71">
        <v>0</v>
      </c>
      <c r="K26" s="71">
        <v>7</v>
      </c>
      <c r="L26" s="271">
        <f t="shared" si="2"/>
        <v>30</v>
      </c>
    </row>
    <row r="27" spans="1:12" ht="12.75" customHeight="1">
      <c r="A27" s="819"/>
      <c r="B27" s="820"/>
      <c r="C27" s="17" t="s">
        <v>368</v>
      </c>
      <c r="D27" s="71">
        <v>0</v>
      </c>
      <c r="E27" s="71">
        <v>0</v>
      </c>
      <c r="F27" s="71">
        <v>0</v>
      </c>
      <c r="G27" s="71">
        <v>12</v>
      </c>
      <c r="H27" s="71">
        <v>0</v>
      </c>
      <c r="I27" s="71">
        <v>18</v>
      </c>
      <c r="J27" s="71">
        <v>4</v>
      </c>
      <c r="K27" s="71">
        <v>0</v>
      </c>
      <c r="L27" s="271">
        <f t="shared" si="2"/>
        <v>34</v>
      </c>
    </row>
    <row r="28" spans="1:12" ht="12.75" customHeight="1">
      <c r="A28" s="825" t="s">
        <v>370</v>
      </c>
      <c r="B28" s="826"/>
      <c r="C28" s="46" t="s">
        <v>385</v>
      </c>
      <c r="D28" s="94">
        <f>D22+D24+D26</f>
        <v>1</v>
      </c>
      <c r="E28" s="94">
        <f aca="true" t="shared" si="3" ref="E28:K29">E22+E24+E26</f>
        <v>15</v>
      </c>
      <c r="F28" s="94">
        <f t="shared" si="3"/>
        <v>0</v>
      </c>
      <c r="G28" s="94">
        <f t="shared" si="3"/>
        <v>54</v>
      </c>
      <c r="H28" s="94">
        <f t="shared" si="3"/>
        <v>0</v>
      </c>
      <c r="I28" s="94">
        <f t="shared" si="3"/>
        <v>0</v>
      </c>
      <c r="J28" s="94">
        <f t="shared" si="3"/>
        <v>0</v>
      </c>
      <c r="K28" s="94">
        <f t="shared" si="3"/>
        <v>9</v>
      </c>
      <c r="L28" s="138">
        <f>SUM(D28:K28)</f>
        <v>79</v>
      </c>
    </row>
    <row r="29" spans="1:12" ht="12.75" customHeight="1">
      <c r="A29" s="827" t="s">
        <v>606</v>
      </c>
      <c r="B29" s="828"/>
      <c r="C29" s="46" t="s">
        <v>368</v>
      </c>
      <c r="D29" s="94">
        <f>D23+D25+D27</f>
        <v>0</v>
      </c>
      <c r="E29" s="94">
        <f t="shared" si="3"/>
        <v>3</v>
      </c>
      <c r="F29" s="94">
        <f t="shared" si="3"/>
        <v>0</v>
      </c>
      <c r="G29" s="94">
        <f t="shared" si="3"/>
        <v>18</v>
      </c>
      <c r="H29" s="94">
        <f t="shared" si="3"/>
        <v>0</v>
      </c>
      <c r="I29" s="94">
        <f t="shared" si="3"/>
        <v>35</v>
      </c>
      <c r="J29" s="94">
        <f t="shared" si="3"/>
        <v>4</v>
      </c>
      <c r="K29" s="94">
        <f t="shared" si="3"/>
        <v>0</v>
      </c>
      <c r="L29" s="138">
        <f>SUM(D29:K29)</f>
        <v>60</v>
      </c>
    </row>
    <row r="30" spans="1:12" ht="12.75" customHeight="1">
      <c r="A30" s="817" t="s">
        <v>371</v>
      </c>
      <c r="B30" s="818"/>
      <c r="C30" s="1" t="s">
        <v>385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137">
        <f>SUM(D30:K30)</f>
        <v>0</v>
      </c>
    </row>
    <row r="31" spans="1:12" ht="12.75" customHeight="1">
      <c r="A31" s="829" t="s">
        <v>607</v>
      </c>
      <c r="B31" s="830"/>
      <c r="C31" s="17" t="s">
        <v>368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137">
        <f>SUM(D31:K31)</f>
        <v>0</v>
      </c>
    </row>
    <row r="32" spans="1:12" ht="12.75" customHeight="1">
      <c r="A32" s="146" t="s">
        <v>192</v>
      </c>
      <c r="B32" s="146" t="s">
        <v>373</v>
      </c>
      <c r="C32" s="139"/>
      <c r="D32" s="140"/>
      <c r="E32" s="140"/>
      <c r="F32" s="140"/>
      <c r="G32" s="140"/>
      <c r="H32" s="140"/>
      <c r="I32" s="140"/>
      <c r="J32" s="140"/>
      <c r="K32" s="140"/>
      <c r="L32" s="141"/>
    </row>
    <row r="33" spans="1:12" ht="12.75" customHeight="1">
      <c r="A33" s="819">
        <v>1</v>
      </c>
      <c r="B33" s="820" t="s">
        <v>202</v>
      </c>
      <c r="C33" s="1" t="s">
        <v>385</v>
      </c>
      <c r="D33" s="71">
        <v>1</v>
      </c>
      <c r="E33" s="71">
        <v>2</v>
      </c>
      <c r="F33" s="71">
        <v>3</v>
      </c>
      <c r="G33" s="71">
        <v>0</v>
      </c>
      <c r="H33" s="71">
        <v>2</v>
      </c>
      <c r="I33" s="71">
        <v>0</v>
      </c>
      <c r="J33" s="71">
        <v>0</v>
      </c>
      <c r="K33" s="71">
        <v>0</v>
      </c>
      <c r="L33" s="274">
        <f aca="true" t="shared" si="4" ref="L33:L42">SUM(D33:K33)</f>
        <v>8</v>
      </c>
    </row>
    <row r="34" spans="1:12" ht="12.75" customHeight="1">
      <c r="A34" s="819"/>
      <c r="B34" s="820"/>
      <c r="C34" s="17" t="s">
        <v>368</v>
      </c>
      <c r="D34" s="71">
        <v>0</v>
      </c>
      <c r="E34" s="71">
        <v>0</v>
      </c>
      <c r="F34" s="71">
        <v>1</v>
      </c>
      <c r="G34" s="71">
        <v>0</v>
      </c>
      <c r="H34" s="71">
        <v>3</v>
      </c>
      <c r="I34" s="71">
        <v>0</v>
      </c>
      <c r="J34" s="71">
        <v>0</v>
      </c>
      <c r="K34" s="71">
        <v>0</v>
      </c>
      <c r="L34" s="274">
        <f t="shared" si="4"/>
        <v>4</v>
      </c>
    </row>
    <row r="35" spans="1:12" ht="12.75" customHeight="1">
      <c r="A35" s="819">
        <v>2</v>
      </c>
      <c r="B35" s="820" t="s">
        <v>169</v>
      </c>
      <c r="C35" s="1" t="s">
        <v>385</v>
      </c>
      <c r="D35" s="71">
        <v>0</v>
      </c>
      <c r="E35" s="71">
        <v>0</v>
      </c>
      <c r="F35" s="71">
        <v>0</v>
      </c>
      <c r="G35" s="71">
        <v>11</v>
      </c>
      <c r="H35" s="71">
        <v>0</v>
      </c>
      <c r="I35" s="71">
        <v>0</v>
      </c>
      <c r="J35" s="71">
        <v>0</v>
      </c>
      <c r="K35" s="71">
        <v>0</v>
      </c>
      <c r="L35" s="274">
        <f t="shared" si="4"/>
        <v>11</v>
      </c>
    </row>
    <row r="36" spans="1:12" ht="12.75" customHeight="1">
      <c r="A36" s="819"/>
      <c r="B36" s="820"/>
      <c r="C36" s="17" t="s">
        <v>368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1</v>
      </c>
      <c r="K36" s="71">
        <v>3</v>
      </c>
      <c r="L36" s="274">
        <f t="shared" si="4"/>
        <v>4</v>
      </c>
    </row>
    <row r="37" spans="1:12" ht="12.75" customHeight="1">
      <c r="A37" s="819">
        <v>3</v>
      </c>
      <c r="B37" s="820" t="s">
        <v>170</v>
      </c>
      <c r="C37" s="1" t="s">
        <v>385</v>
      </c>
      <c r="D37" s="71">
        <v>0</v>
      </c>
      <c r="E37" s="71">
        <v>1</v>
      </c>
      <c r="F37" s="71">
        <v>0</v>
      </c>
      <c r="G37" s="71">
        <v>11</v>
      </c>
      <c r="H37" s="71">
        <v>0</v>
      </c>
      <c r="I37" s="71">
        <v>1</v>
      </c>
      <c r="J37" s="71">
        <v>0</v>
      </c>
      <c r="K37" s="71">
        <v>0</v>
      </c>
      <c r="L37" s="274">
        <f t="shared" si="4"/>
        <v>13</v>
      </c>
    </row>
    <row r="38" spans="1:12" ht="12.75" customHeight="1">
      <c r="A38" s="819"/>
      <c r="B38" s="820"/>
      <c r="C38" s="17" t="s">
        <v>368</v>
      </c>
      <c r="D38" s="71">
        <v>0</v>
      </c>
      <c r="E38" s="71">
        <v>0</v>
      </c>
      <c r="F38" s="71">
        <v>0</v>
      </c>
      <c r="G38" s="71">
        <v>2</v>
      </c>
      <c r="H38" s="71">
        <v>0</v>
      </c>
      <c r="I38" s="71">
        <v>0</v>
      </c>
      <c r="J38" s="71">
        <v>3</v>
      </c>
      <c r="K38" s="71">
        <v>1</v>
      </c>
      <c r="L38" s="274">
        <f t="shared" si="4"/>
        <v>6</v>
      </c>
    </row>
    <row r="39" spans="1:12" ht="12.75" customHeight="1">
      <c r="A39" s="825" t="s">
        <v>370</v>
      </c>
      <c r="B39" s="826"/>
      <c r="C39" s="46" t="s">
        <v>385</v>
      </c>
      <c r="D39" s="94">
        <f>D33+D35+D37</f>
        <v>1</v>
      </c>
      <c r="E39" s="94">
        <f aca="true" t="shared" si="5" ref="E39:K40">E33+E35+E37</f>
        <v>3</v>
      </c>
      <c r="F39" s="94">
        <f t="shared" si="5"/>
        <v>3</v>
      </c>
      <c r="G39" s="94">
        <f t="shared" si="5"/>
        <v>22</v>
      </c>
      <c r="H39" s="94">
        <f t="shared" si="5"/>
        <v>2</v>
      </c>
      <c r="I39" s="94">
        <f t="shared" si="5"/>
        <v>1</v>
      </c>
      <c r="J39" s="94">
        <f t="shared" si="5"/>
        <v>0</v>
      </c>
      <c r="K39" s="94">
        <f t="shared" si="5"/>
        <v>0</v>
      </c>
      <c r="L39" s="126">
        <f t="shared" si="4"/>
        <v>32</v>
      </c>
    </row>
    <row r="40" spans="1:12" ht="12.75" customHeight="1">
      <c r="A40" s="827" t="s">
        <v>606</v>
      </c>
      <c r="B40" s="828"/>
      <c r="C40" s="46" t="s">
        <v>368</v>
      </c>
      <c r="D40" s="94">
        <f>D34+D36+D38</f>
        <v>0</v>
      </c>
      <c r="E40" s="94">
        <f t="shared" si="5"/>
        <v>0</v>
      </c>
      <c r="F40" s="94">
        <f t="shared" si="5"/>
        <v>1</v>
      </c>
      <c r="G40" s="94">
        <f t="shared" si="5"/>
        <v>2</v>
      </c>
      <c r="H40" s="94">
        <f t="shared" si="5"/>
        <v>3</v>
      </c>
      <c r="I40" s="94">
        <f t="shared" si="5"/>
        <v>0</v>
      </c>
      <c r="J40" s="94">
        <f t="shared" si="5"/>
        <v>4</v>
      </c>
      <c r="K40" s="94">
        <f t="shared" si="5"/>
        <v>4</v>
      </c>
      <c r="L40" s="126">
        <f t="shared" si="4"/>
        <v>14</v>
      </c>
    </row>
    <row r="41" spans="1:12" ht="12.75" customHeight="1">
      <c r="A41" s="817" t="s">
        <v>371</v>
      </c>
      <c r="B41" s="818"/>
      <c r="C41" s="1" t="s">
        <v>385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2</v>
      </c>
      <c r="K41" s="71">
        <v>0</v>
      </c>
      <c r="L41" s="274">
        <f t="shared" si="4"/>
        <v>2</v>
      </c>
    </row>
    <row r="42" spans="1:12" ht="12.75" customHeight="1">
      <c r="A42" s="829" t="s">
        <v>607</v>
      </c>
      <c r="B42" s="830"/>
      <c r="C42" s="17" t="s">
        <v>368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2</v>
      </c>
      <c r="K42" s="71">
        <v>0</v>
      </c>
      <c r="L42" s="274">
        <f t="shared" si="4"/>
        <v>2</v>
      </c>
    </row>
    <row r="43" spans="1:12" ht="12.75" customHeight="1">
      <c r="A43" s="146" t="s">
        <v>192</v>
      </c>
      <c r="B43" s="146" t="s">
        <v>374</v>
      </c>
      <c r="C43" s="139"/>
      <c r="D43" s="140"/>
      <c r="E43" s="140"/>
      <c r="F43" s="140"/>
      <c r="G43" s="140"/>
      <c r="H43" s="140"/>
      <c r="I43" s="140"/>
      <c r="J43" s="140"/>
      <c r="K43" s="140"/>
      <c r="L43" s="141"/>
    </row>
    <row r="44" spans="1:12" ht="12.75" customHeight="1">
      <c r="A44" s="819">
        <v>1</v>
      </c>
      <c r="B44" s="820" t="s">
        <v>202</v>
      </c>
      <c r="C44" s="1" t="s">
        <v>385</v>
      </c>
      <c r="D44" s="71">
        <v>1</v>
      </c>
      <c r="E44" s="71">
        <v>3</v>
      </c>
      <c r="F44" s="71">
        <v>0</v>
      </c>
      <c r="G44" s="71">
        <v>1</v>
      </c>
      <c r="H44" s="71">
        <v>0</v>
      </c>
      <c r="I44" s="71">
        <v>0</v>
      </c>
      <c r="J44" s="71">
        <v>0</v>
      </c>
      <c r="K44" s="71">
        <v>0</v>
      </c>
      <c r="L44" s="274">
        <f aca="true" t="shared" si="6" ref="L44:L51">SUM(D44:K44)</f>
        <v>5</v>
      </c>
    </row>
    <row r="45" spans="1:12" ht="12.75" customHeight="1">
      <c r="A45" s="819"/>
      <c r="B45" s="820"/>
      <c r="C45" s="17" t="s">
        <v>368</v>
      </c>
      <c r="D45" s="71">
        <v>0</v>
      </c>
      <c r="E45" s="71">
        <v>0</v>
      </c>
      <c r="F45" s="71">
        <v>0</v>
      </c>
      <c r="G45" s="71">
        <v>1</v>
      </c>
      <c r="H45" s="71">
        <v>0</v>
      </c>
      <c r="I45" s="71">
        <v>0</v>
      </c>
      <c r="J45" s="71">
        <v>0</v>
      </c>
      <c r="K45" s="71">
        <v>0</v>
      </c>
      <c r="L45" s="274">
        <f t="shared" si="6"/>
        <v>1</v>
      </c>
    </row>
    <row r="46" spans="1:12" ht="12.75" customHeight="1">
      <c r="A46" s="819">
        <v>2</v>
      </c>
      <c r="B46" s="820" t="s">
        <v>171</v>
      </c>
      <c r="C46" s="1" t="s">
        <v>385</v>
      </c>
      <c r="D46" s="71">
        <v>0</v>
      </c>
      <c r="E46" s="71">
        <v>1</v>
      </c>
      <c r="F46" s="71">
        <v>0</v>
      </c>
      <c r="G46" s="71">
        <v>3</v>
      </c>
      <c r="H46" s="71">
        <v>0</v>
      </c>
      <c r="I46" s="71">
        <v>7</v>
      </c>
      <c r="J46" s="71">
        <v>0</v>
      </c>
      <c r="K46" s="71">
        <v>0</v>
      </c>
      <c r="L46" s="274">
        <f t="shared" si="6"/>
        <v>11</v>
      </c>
    </row>
    <row r="47" spans="1:12" ht="12.75" customHeight="1">
      <c r="A47" s="819"/>
      <c r="B47" s="820"/>
      <c r="C47" s="17" t="s">
        <v>368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274">
        <v>0</v>
      </c>
    </row>
    <row r="48" spans="1:12" ht="12.75" customHeight="1">
      <c r="A48" s="819">
        <v>3</v>
      </c>
      <c r="B48" s="820" t="s">
        <v>172</v>
      </c>
      <c r="C48" s="1" t="s">
        <v>385</v>
      </c>
      <c r="D48" s="71">
        <v>0</v>
      </c>
      <c r="E48" s="71">
        <v>2</v>
      </c>
      <c r="F48" s="71">
        <v>0</v>
      </c>
      <c r="G48" s="71">
        <v>4</v>
      </c>
      <c r="H48" s="71">
        <v>0</v>
      </c>
      <c r="I48" s="71">
        <v>13</v>
      </c>
      <c r="J48" s="71">
        <v>0</v>
      </c>
      <c r="K48" s="71">
        <v>0</v>
      </c>
      <c r="L48" s="274">
        <f t="shared" si="6"/>
        <v>19</v>
      </c>
    </row>
    <row r="49" spans="1:12" ht="12.75" customHeight="1">
      <c r="A49" s="819"/>
      <c r="B49" s="820"/>
      <c r="C49" s="17" t="s">
        <v>368</v>
      </c>
      <c r="D49" s="71">
        <v>0</v>
      </c>
      <c r="E49" s="71">
        <v>1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274">
        <f t="shared" si="6"/>
        <v>1</v>
      </c>
    </row>
    <row r="50" spans="1:12" ht="12.75" customHeight="1">
      <c r="A50" s="825" t="s">
        <v>370</v>
      </c>
      <c r="B50" s="826"/>
      <c r="C50" s="46" t="s">
        <v>385</v>
      </c>
      <c r="D50" s="94">
        <f>D44+D46+D48</f>
        <v>1</v>
      </c>
      <c r="E50" s="94">
        <f aca="true" t="shared" si="7" ref="E50:K51">E44+E46+E48</f>
        <v>6</v>
      </c>
      <c r="F50" s="94">
        <f t="shared" si="7"/>
        <v>0</v>
      </c>
      <c r="G50" s="94">
        <f t="shared" si="7"/>
        <v>8</v>
      </c>
      <c r="H50" s="94">
        <f t="shared" si="7"/>
        <v>0</v>
      </c>
      <c r="I50" s="94">
        <f t="shared" si="7"/>
        <v>20</v>
      </c>
      <c r="J50" s="94">
        <f t="shared" si="7"/>
        <v>0</v>
      </c>
      <c r="K50" s="94">
        <f t="shared" si="7"/>
        <v>0</v>
      </c>
      <c r="L50" s="126">
        <f t="shared" si="6"/>
        <v>35</v>
      </c>
    </row>
    <row r="51" spans="1:12" ht="12.75" customHeight="1">
      <c r="A51" s="827" t="s">
        <v>606</v>
      </c>
      <c r="B51" s="828"/>
      <c r="C51" s="46" t="s">
        <v>368</v>
      </c>
      <c r="D51" s="94">
        <f>D45+D47+D49</f>
        <v>0</v>
      </c>
      <c r="E51" s="94">
        <f t="shared" si="7"/>
        <v>1</v>
      </c>
      <c r="F51" s="94">
        <f t="shared" si="7"/>
        <v>0</v>
      </c>
      <c r="G51" s="94">
        <f t="shared" si="7"/>
        <v>1</v>
      </c>
      <c r="H51" s="94">
        <f t="shared" si="7"/>
        <v>0</v>
      </c>
      <c r="I51" s="94">
        <f t="shared" si="7"/>
        <v>0</v>
      </c>
      <c r="J51" s="94">
        <f t="shared" si="7"/>
        <v>0</v>
      </c>
      <c r="K51" s="94">
        <f t="shared" si="7"/>
        <v>0</v>
      </c>
      <c r="L51" s="126">
        <f t="shared" si="6"/>
        <v>2</v>
      </c>
    </row>
    <row r="52" spans="1:12" ht="12.75" customHeight="1">
      <c r="A52" s="817" t="s">
        <v>371</v>
      </c>
      <c r="B52" s="818"/>
      <c r="C52" s="1" t="s">
        <v>385</v>
      </c>
      <c r="D52" s="71">
        <v>0</v>
      </c>
      <c r="E52" s="71">
        <v>1</v>
      </c>
      <c r="F52" s="71">
        <v>0</v>
      </c>
      <c r="G52" s="71">
        <v>1</v>
      </c>
      <c r="H52" s="71">
        <v>0</v>
      </c>
      <c r="I52" s="71">
        <v>2</v>
      </c>
      <c r="J52" s="71">
        <v>0</v>
      </c>
      <c r="K52" s="71">
        <v>0</v>
      </c>
      <c r="L52" s="137">
        <v>4</v>
      </c>
    </row>
    <row r="53" spans="1:12" ht="12.75" customHeight="1">
      <c r="A53" s="829" t="s">
        <v>607</v>
      </c>
      <c r="B53" s="830"/>
      <c r="C53" s="17" t="s">
        <v>368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137">
        <v>0</v>
      </c>
    </row>
    <row r="54" spans="1:12" ht="12.75" customHeight="1">
      <c r="A54" s="821" t="s">
        <v>376</v>
      </c>
      <c r="B54" s="822"/>
      <c r="C54" s="1" t="s">
        <v>385</v>
      </c>
      <c r="D54" s="145">
        <v>0</v>
      </c>
      <c r="E54" s="145">
        <v>4</v>
      </c>
      <c r="F54" s="145">
        <v>0</v>
      </c>
      <c r="G54" s="145">
        <v>17</v>
      </c>
      <c r="H54" s="145">
        <v>0</v>
      </c>
      <c r="I54" s="145">
        <v>0</v>
      </c>
      <c r="J54" s="145">
        <v>0</v>
      </c>
      <c r="K54" s="145">
        <v>0</v>
      </c>
      <c r="L54" s="142">
        <f aca="true" t="shared" si="8" ref="L54:L60">SUM(D54:K54)</f>
        <v>21</v>
      </c>
    </row>
    <row r="55" spans="1:12" ht="12.75" customHeight="1">
      <c r="A55" s="823"/>
      <c r="B55" s="824"/>
      <c r="C55" s="17" t="s">
        <v>368</v>
      </c>
      <c r="D55" s="145">
        <v>0</v>
      </c>
      <c r="E55" s="145">
        <v>1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2">
        <f t="shared" si="8"/>
        <v>1</v>
      </c>
    </row>
    <row r="56" spans="1:12" s="43" customFormat="1" ht="12.75" customHeight="1">
      <c r="A56" s="817" t="s">
        <v>371</v>
      </c>
      <c r="B56" s="818"/>
      <c r="C56" s="17"/>
      <c r="D56" s="145"/>
      <c r="E56" s="145"/>
      <c r="F56" s="145"/>
      <c r="G56" s="145"/>
      <c r="H56" s="145"/>
      <c r="I56" s="145"/>
      <c r="J56" s="145"/>
      <c r="K56" s="145"/>
      <c r="L56" s="142">
        <f t="shared" si="8"/>
        <v>0</v>
      </c>
    </row>
    <row r="57" spans="1:12" ht="12.75" customHeight="1">
      <c r="A57" s="821" t="s">
        <v>377</v>
      </c>
      <c r="B57" s="822"/>
      <c r="C57" s="1" t="s">
        <v>385</v>
      </c>
      <c r="D57" s="145">
        <v>1</v>
      </c>
      <c r="E57" s="145">
        <v>9</v>
      </c>
      <c r="F57" s="145">
        <v>0</v>
      </c>
      <c r="G57" s="145">
        <v>1</v>
      </c>
      <c r="H57" s="145">
        <v>0</v>
      </c>
      <c r="I57" s="145">
        <v>0</v>
      </c>
      <c r="J57" s="145">
        <v>0</v>
      </c>
      <c r="K57" s="145">
        <v>0</v>
      </c>
      <c r="L57" s="142">
        <f t="shared" si="8"/>
        <v>11</v>
      </c>
    </row>
    <row r="58" spans="1:12" ht="12.75" customHeight="1">
      <c r="A58" s="823"/>
      <c r="B58" s="824"/>
      <c r="C58" s="17" t="s">
        <v>368</v>
      </c>
      <c r="D58" s="145">
        <v>0</v>
      </c>
      <c r="E58" s="145">
        <v>10</v>
      </c>
      <c r="F58" s="145">
        <v>1</v>
      </c>
      <c r="G58" s="145">
        <v>6</v>
      </c>
      <c r="H58" s="145">
        <v>0</v>
      </c>
      <c r="I58" s="145">
        <v>3</v>
      </c>
      <c r="J58" s="145">
        <v>1</v>
      </c>
      <c r="K58" s="145">
        <v>1</v>
      </c>
      <c r="L58" s="142">
        <f t="shared" si="8"/>
        <v>22</v>
      </c>
    </row>
    <row r="59" spans="1:12" s="43" customFormat="1" ht="12.75" customHeight="1">
      <c r="A59" s="817" t="s">
        <v>371</v>
      </c>
      <c r="B59" s="818"/>
      <c r="C59" s="1" t="s">
        <v>385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5">
        <v>0</v>
      </c>
      <c r="L59" s="142">
        <f t="shared" si="8"/>
        <v>0</v>
      </c>
    </row>
    <row r="60" spans="1:12" s="43" customFormat="1" ht="12.75" customHeight="1">
      <c r="A60" s="829" t="s">
        <v>607</v>
      </c>
      <c r="B60" s="830"/>
      <c r="C60" s="17" t="s">
        <v>368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2">
        <f t="shared" si="8"/>
        <v>0</v>
      </c>
    </row>
    <row r="61" spans="1:12" ht="12.75" customHeight="1">
      <c r="A61" s="825" t="s">
        <v>378</v>
      </c>
      <c r="B61" s="826"/>
      <c r="C61" s="46" t="s">
        <v>385</v>
      </c>
      <c r="D61" s="94">
        <f aca="true" t="shared" si="9" ref="D61:K62">D17+D28+D39+D50+D54+D57</f>
        <v>9</v>
      </c>
      <c r="E61" s="94">
        <f t="shared" si="9"/>
        <v>49</v>
      </c>
      <c r="F61" s="94">
        <f t="shared" si="9"/>
        <v>3</v>
      </c>
      <c r="G61" s="94">
        <f t="shared" si="9"/>
        <v>171</v>
      </c>
      <c r="H61" s="94">
        <f t="shared" si="9"/>
        <v>2</v>
      </c>
      <c r="I61" s="94">
        <f t="shared" si="9"/>
        <v>25</v>
      </c>
      <c r="J61" s="94">
        <f t="shared" si="9"/>
        <v>0</v>
      </c>
      <c r="K61" s="94">
        <f t="shared" si="9"/>
        <v>9</v>
      </c>
      <c r="L61" s="138">
        <f>SUM(D61:K61)</f>
        <v>268</v>
      </c>
    </row>
    <row r="62" spans="1:12" ht="12.75" customHeight="1">
      <c r="A62" s="827" t="s">
        <v>606</v>
      </c>
      <c r="B62" s="828"/>
      <c r="C62" s="46" t="s">
        <v>368</v>
      </c>
      <c r="D62" s="94">
        <f t="shared" si="9"/>
        <v>0</v>
      </c>
      <c r="E62" s="94">
        <f t="shared" si="9"/>
        <v>18</v>
      </c>
      <c r="F62" s="94">
        <f t="shared" si="9"/>
        <v>2</v>
      </c>
      <c r="G62" s="94">
        <f t="shared" si="9"/>
        <v>60</v>
      </c>
      <c r="H62" s="94">
        <f t="shared" si="9"/>
        <v>4</v>
      </c>
      <c r="I62" s="94">
        <f t="shared" si="9"/>
        <v>116</v>
      </c>
      <c r="J62" s="94">
        <f t="shared" si="9"/>
        <v>10</v>
      </c>
      <c r="K62" s="94">
        <f t="shared" si="9"/>
        <v>53</v>
      </c>
      <c r="L62" s="138">
        <f>SUM(D62:K62)</f>
        <v>263</v>
      </c>
    </row>
    <row r="63" spans="1:12" ht="12.75" customHeight="1">
      <c r="A63" s="836" t="s">
        <v>380</v>
      </c>
      <c r="B63" s="837"/>
      <c r="C63" s="1" t="s">
        <v>385</v>
      </c>
      <c r="D63" s="71">
        <f>D19+D30+D41+D52+D59</f>
        <v>0</v>
      </c>
      <c r="E63" s="71">
        <f aca="true" t="shared" si="10" ref="E63:K63">E19+E30+E41+E52+E59</f>
        <v>2</v>
      </c>
      <c r="F63" s="71">
        <f t="shared" si="10"/>
        <v>0</v>
      </c>
      <c r="G63" s="71">
        <f t="shared" si="10"/>
        <v>2</v>
      </c>
      <c r="H63" s="71">
        <f t="shared" si="10"/>
        <v>0</v>
      </c>
      <c r="I63" s="71">
        <f t="shared" si="10"/>
        <v>3</v>
      </c>
      <c r="J63" s="71">
        <f t="shared" si="10"/>
        <v>3</v>
      </c>
      <c r="K63" s="71">
        <f t="shared" si="10"/>
        <v>1</v>
      </c>
      <c r="L63" s="137">
        <f>SUM(D63:K63)</f>
        <v>11</v>
      </c>
    </row>
    <row r="64" spans="1:12" ht="12.75" customHeight="1">
      <c r="A64" s="834" t="s">
        <v>607</v>
      </c>
      <c r="B64" s="835"/>
      <c r="C64" s="17" t="s">
        <v>368</v>
      </c>
      <c r="D64" s="71">
        <f>D20+D31+D42+D53+D60</f>
        <v>0</v>
      </c>
      <c r="E64" s="71">
        <f aca="true" t="shared" si="11" ref="E64:K64">E20+E31+E42+E53+E60</f>
        <v>1</v>
      </c>
      <c r="F64" s="71">
        <f t="shared" si="11"/>
        <v>0</v>
      </c>
      <c r="G64" s="71">
        <f t="shared" si="11"/>
        <v>1</v>
      </c>
      <c r="H64" s="71">
        <f t="shared" si="11"/>
        <v>0</v>
      </c>
      <c r="I64" s="71">
        <f t="shared" si="11"/>
        <v>1</v>
      </c>
      <c r="J64" s="71">
        <f t="shared" si="11"/>
        <v>3</v>
      </c>
      <c r="K64" s="71">
        <f t="shared" si="11"/>
        <v>4</v>
      </c>
      <c r="L64" s="137">
        <f>SUM(D64:K64)</f>
        <v>10</v>
      </c>
    </row>
    <row r="65" spans="1:12" ht="12.75">
      <c r="A65" s="134"/>
      <c r="B65" s="24"/>
      <c r="C65" s="24"/>
      <c r="D65" s="136"/>
      <c r="E65" s="40"/>
      <c r="F65" s="40"/>
      <c r="G65" s="40"/>
      <c r="H65" s="40"/>
      <c r="I65" s="40"/>
      <c r="J65" s="40"/>
      <c r="K65" s="40"/>
      <c r="L65" s="135"/>
    </row>
  </sheetData>
  <sheetProtection/>
  <mergeCells count="61">
    <mergeCell ref="A59:B59"/>
    <mergeCell ref="A60:B60"/>
    <mergeCell ref="A64:B64"/>
    <mergeCell ref="C5:C6"/>
    <mergeCell ref="A61:B61"/>
    <mergeCell ref="A62:B62"/>
    <mergeCell ref="A63:B63"/>
    <mergeCell ref="A11:A12"/>
    <mergeCell ref="B11:B12"/>
    <mergeCell ref="A13:A14"/>
    <mergeCell ref="A1:E1"/>
    <mergeCell ref="A2:E2"/>
    <mergeCell ref="A5:A6"/>
    <mergeCell ref="B5:B6"/>
    <mergeCell ref="A3:L3"/>
    <mergeCell ref="D5:L5"/>
    <mergeCell ref="K4:L4"/>
    <mergeCell ref="B7:B8"/>
    <mergeCell ref="A9:A10"/>
    <mergeCell ref="B9:B10"/>
    <mergeCell ref="B15:B16"/>
    <mergeCell ref="B13:B14"/>
    <mergeCell ref="A15:A16"/>
    <mergeCell ref="A7:A8"/>
    <mergeCell ref="A24:A25"/>
    <mergeCell ref="B24:B25"/>
    <mergeCell ref="A19:B19"/>
    <mergeCell ref="A20:B20"/>
    <mergeCell ref="A17:B17"/>
    <mergeCell ref="A18:B18"/>
    <mergeCell ref="A22:A23"/>
    <mergeCell ref="B22:B23"/>
    <mergeCell ref="A30:B30"/>
    <mergeCell ref="A31:B31"/>
    <mergeCell ref="A26:A27"/>
    <mergeCell ref="B26:B27"/>
    <mergeCell ref="A28:B28"/>
    <mergeCell ref="A29:B29"/>
    <mergeCell ref="B44:B45"/>
    <mergeCell ref="A33:A34"/>
    <mergeCell ref="B33:B34"/>
    <mergeCell ref="A35:A36"/>
    <mergeCell ref="B35:B36"/>
    <mergeCell ref="A37:A38"/>
    <mergeCell ref="B37:B38"/>
    <mergeCell ref="A57:B58"/>
    <mergeCell ref="A50:B50"/>
    <mergeCell ref="A51:B51"/>
    <mergeCell ref="A52:B52"/>
    <mergeCell ref="A53:B53"/>
    <mergeCell ref="A39:B39"/>
    <mergeCell ref="A40:B40"/>
    <mergeCell ref="A41:B41"/>
    <mergeCell ref="A42:B42"/>
    <mergeCell ref="A44:A45"/>
    <mergeCell ref="A56:B56"/>
    <mergeCell ref="A46:A47"/>
    <mergeCell ref="B46:B47"/>
    <mergeCell ref="A48:A49"/>
    <mergeCell ref="B48:B49"/>
    <mergeCell ref="A54:B55"/>
  </mergeCells>
  <printOptions horizontalCentered="1"/>
  <pageMargins left="0.9448818897637796" right="0.5511811023622047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Z19" sqref="Z19"/>
    </sheetView>
  </sheetViews>
  <sheetFormatPr defaultColWidth="9.140625" defaultRowHeight="12.75"/>
  <cols>
    <col min="1" max="1" width="13.7109375" style="0" customWidth="1"/>
    <col min="2" max="2" width="9.28125" style="0" customWidth="1"/>
    <col min="3" max="11" width="6.7109375" style="0" customWidth="1"/>
    <col min="12" max="22" width="5.28125" style="0" customWidth="1"/>
    <col min="23" max="23" width="6.851562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4" spans="1:23" ht="12.75">
      <c r="A4" s="560" t="s">
        <v>514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</row>
    <row r="5" spans="1:23" ht="12.75">
      <c r="A5" s="560" t="s">
        <v>176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</row>
    <row r="6" spans="22:23" ht="12.75">
      <c r="V6" s="587" t="s">
        <v>181</v>
      </c>
      <c r="W6" s="587"/>
    </row>
    <row r="7" spans="1:23" ht="12.75">
      <c r="A7" s="580" t="s">
        <v>175</v>
      </c>
      <c r="B7" s="576" t="s">
        <v>157</v>
      </c>
      <c r="C7" s="564" t="s">
        <v>330</v>
      </c>
      <c r="D7" s="565"/>
      <c r="E7" s="566"/>
      <c r="F7" s="564" t="s">
        <v>158</v>
      </c>
      <c r="G7" s="565"/>
      <c r="H7" s="566"/>
      <c r="I7" s="564" t="s">
        <v>159</v>
      </c>
      <c r="J7" s="565"/>
      <c r="K7" s="566"/>
      <c r="L7" s="583" t="s">
        <v>361</v>
      </c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5"/>
    </row>
    <row r="8" spans="1:23" ht="12.75">
      <c r="A8" s="581"/>
      <c r="B8" s="577"/>
      <c r="C8" s="330" t="s">
        <v>224</v>
      </c>
      <c r="D8" s="330" t="s">
        <v>329</v>
      </c>
      <c r="E8" s="330" t="s">
        <v>4</v>
      </c>
      <c r="F8" s="330" t="s">
        <v>224</v>
      </c>
      <c r="G8" s="330" t="s">
        <v>329</v>
      </c>
      <c r="H8" s="330" t="s">
        <v>4</v>
      </c>
      <c r="I8" s="330" t="s">
        <v>224</v>
      </c>
      <c r="J8" s="330" t="s">
        <v>329</v>
      </c>
      <c r="K8" s="330" t="s">
        <v>4</v>
      </c>
      <c r="L8" s="588" t="s">
        <v>358</v>
      </c>
      <c r="M8" s="589"/>
      <c r="N8" s="589"/>
      <c r="O8" s="589"/>
      <c r="P8" s="589"/>
      <c r="Q8" s="589"/>
      <c r="R8" s="589"/>
      <c r="S8" s="589"/>
      <c r="T8" s="589"/>
      <c r="U8" s="589"/>
      <c r="V8" s="590"/>
      <c r="W8" s="576" t="s">
        <v>124</v>
      </c>
    </row>
    <row r="9" spans="1:23" ht="12.75">
      <c r="A9" s="582"/>
      <c r="B9" s="579"/>
      <c r="C9" s="396" t="s">
        <v>161</v>
      </c>
      <c r="D9" s="396" t="s">
        <v>161</v>
      </c>
      <c r="E9" s="396" t="s">
        <v>161</v>
      </c>
      <c r="F9" s="396" t="s">
        <v>161</v>
      </c>
      <c r="G9" s="396" t="s">
        <v>161</v>
      </c>
      <c r="H9" s="396" t="s">
        <v>161</v>
      </c>
      <c r="I9" s="396" t="s">
        <v>161</v>
      </c>
      <c r="J9" s="396" t="s">
        <v>161</v>
      </c>
      <c r="K9" s="396" t="s">
        <v>161</v>
      </c>
      <c r="L9" s="397" t="s">
        <v>319</v>
      </c>
      <c r="M9" s="397">
        <v>106</v>
      </c>
      <c r="N9" s="397" t="s">
        <v>320</v>
      </c>
      <c r="O9" s="397" t="s">
        <v>321</v>
      </c>
      <c r="P9" s="397" t="s">
        <v>322</v>
      </c>
      <c r="Q9" s="397" t="s">
        <v>323</v>
      </c>
      <c r="R9" s="397" t="s">
        <v>324</v>
      </c>
      <c r="S9" s="397" t="s">
        <v>325</v>
      </c>
      <c r="T9" s="397" t="s">
        <v>326</v>
      </c>
      <c r="U9" s="397" t="s">
        <v>327</v>
      </c>
      <c r="V9" s="397" t="s">
        <v>328</v>
      </c>
      <c r="W9" s="591"/>
    </row>
    <row r="10" spans="1:24" ht="12.75">
      <c r="A10" s="573" t="s">
        <v>163</v>
      </c>
      <c r="B10" s="1" t="s">
        <v>164</v>
      </c>
      <c r="C10" s="83">
        <v>0</v>
      </c>
      <c r="D10" s="84">
        <v>1</v>
      </c>
      <c r="E10" s="84">
        <f>C10+D10</f>
        <v>1</v>
      </c>
      <c r="F10" s="84">
        <v>0</v>
      </c>
      <c r="G10" s="84">
        <v>0</v>
      </c>
      <c r="H10" s="84">
        <f>F10+G10</f>
        <v>0</v>
      </c>
      <c r="I10" s="84">
        <v>10.45</v>
      </c>
      <c r="J10" s="84">
        <v>0.2</v>
      </c>
      <c r="K10" s="84">
        <f>I10+J10</f>
        <v>10.649999999999999</v>
      </c>
      <c r="L10" s="84">
        <v>10.65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5">
        <f>L10+M10+N10+O10+P10+Q10+R10+S10+T10+U10+V10</f>
        <v>10.65</v>
      </c>
      <c r="X10" s="57"/>
    </row>
    <row r="11" spans="1:23" ht="12.75">
      <c r="A11" s="574"/>
      <c r="B11" s="1" t="s">
        <v>165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f>F11+G11</f>
        <v>0</v>
      </c>
      <c r="I11" s="84">
        <v>10.4</v>
      </c>
      <c r="J11" s="84">
        <v>2</v>
      </c>
      <c r="K11" s="84">
        <f>I11+J11</f>
        <v>12.4</v>
      </c>
      <c r="L11" s="84">
        <v>12.4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5">
        <f>L11+M11+N11+O11+P11+Q11+R11+S11+T11+U11+V11</f>
        <v>12.4</v>
      </c>
    </row>
    <row r="12" spans="1:23" ht="12.75">
      <c r="A12" s="574"/>
      <c r="B12" s="1" t="s">
        <v>13</v>
      </c>
      <c r="C12" s="84">
        <v>0</v>
      </c>
      <c r="D12" s="84">
        <v>1</v>
      </c>
      <c r="E12" s="84">
        <f>C12+D12</f>
        <v>1</v>
      </c>
      <c r="F12" s="84">
        <v>0</v>
      </c>
      <c r="G12" s="84">
        <v>0</v>
      </c>
      <c r="H12" s="84">
        <f>F12+G12</f>
        <v>0</v>
      </c>
      <c r="I12" s="84">
        <v>7.35</v>
      </c>
      <c r="J12" s="84">
        <v>9.5</v>
      </c>
      <c r="K12" s="84">
        <f>I12+J12</f>
        <v>16.85</v>
      </c>
      <c r="L12" s="84">
        <v>11.2</v>
      </c>
      <c r="M12" s="84">
        <v>5.65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5">
        <f>L12+M12+N12+O12+P12+Q12+R12+S12+T12+U12+V12</f>
        <v>16.85</v>
      </c>
    </row>
    <row r="13" spans="1:23" s="373" customFormat="1" ht="12.75">
      <c r="A13" s="575"/>
      <c r="B13" s="378" t="s">
        <v>4</v>
      </c>
      <c r="C13" s="522">
        <f>SUM(C10:C12)</f>
        <v>0</v>
      </c>
      <c r="D13" s="522">
        <f aca="true" t="shared" si="0" ref="D13:J13">SUM(D10:D12)</f>
        <v>2</v>
      </c>
      <c r="E13" s="522">
        <f t="shared" si="0"/>
        <v>2</v>
      </c>
      <c r="F13" s="522">
        <f t="shared" si="0"/>
        <v>0</v>
      </c>
      <c r="G13" s="522">
        <f t="shared" si="0"/>
        <v>0</v>
      </c>
      <c r="H13" s="522">
        <f t="shared" si="0"/>
        <v>0</v>
      </c>
      <c r="I13" s="522">
        <f t="shared" si="0"/>
        <v>28.200000000000003</v>
      </c>
      <c r="J13" s="522">
        <f t="shared" si="0"/>
        <v>11.7</v>
      </c>
      <c r="K13" s="522">
        <f>SUM(K10:K12)</f>
        <v>39.9</v>
      </c>
      <c r="L13" s="522">
        <f>SUM(L10:L12)</f>
        <v>34.25</v>
      </c>
      <c r="M13" s="522">
        <f aca="true" t="shared" si="1" ref="M13:W13">SUM(M10:M12)</f>
        <v>5.65</v>
      </c>
      <c r="N13" s="522">
        <f>SUM(N10:N12)</f>
        <v>0</v>
      </c>
      <c r="O13" s="522">
        <f t="shared" si="1"/>
        <v>0</v>
      </c>
      <c r="P13" s="522">
        <f t="shared" si="1"/>
        <v>0</v>
      </c>
      <c r="Q13" s="522">
        <f t="shared" si="1"/>
        <v>0</v>
      </c>
      <c r="R13" s="522">
        <f t="shared" si="1"/>
        <v>0</v>
      </c>
      <c r="S13" s="522">
        <f t="shared" si="1"/>
        <v>0</v>
      </c>
      <c r="T13" s="522">
        <f t="shared" si="1"/>
        <v>0</v>
      </c>
      <c r="U13" s="522">
        <f t="shared" si="1"/>
        <v>0</v>
      </c>
      <c r="V13" s="522">
        <f t="shared" si="1"/>
        <v>0</v>
      </c>
      <c r="W13" s="522">
        <f t="shared" si="1"/>
        <v>39.900000000000006</v>
      </c>
    </row>
    <row r="14" spans="1:23" ht="12.75">
      <c r="A14" s="12"/>
      <c r="B14" s="1" t="s">
        <v>166</v>
      </c>
      <c r="C14" s="156">
        <v>0</v>
      </c>
      <c r="D14" s="156">
        <v>1</v>
      </c>
      <c r="E14" s="156">
        <f>C14+D14</f>
        <v>1</v>
      </c>
      <c r="F14" s="156">
        <v>0</v>
      </c>
      <c r="G14" s="156">
        <v>0</v>
      </c>
      <c r="H14" s="156">
        <f>F14+G14</f>
        <v>0</v>
      </c>
      <c r="I14" s="156">
        <v>4</v>
      </c>
      <c r="J14" s="156">
        <v>2</v>
      </c>
      <c r="K14" s="156">
        <f>I14+J14</f>
        <v>6</v>
      </c>
      <c r="L14" s="156">
        <v>0</v>
      </c>
      <c r="M14" s="156">
        <v>0</v>
      </c>
      <c r="N14" s="156">
        <v>7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85">
        <f>E14+H14+K14</f>
        <v>7</v>
      </c>
    </row>
    <row r="15" spans="1:23" ht="12.75">
      <c r="A15" s="143" t="s">
        <v>168</v>
      </c>
      <c r="B15" s="1" t="s">
        <v>167</v>
      </c>
      <c r="C15" s="156">
        <v>0</v>
      </c>
      <c r="D15" s="156">
        <v>1</v>
      </c>
      <c r="E15" s="156">
        <f>C15+D15</f>
        <v>1</v>
      </c>
      <c r="F15" s="156">
        <v>0</v>
      </c>
      <c r="G15" s="156">
        <v>0</v>
      </c>
      <c r="H15" s="156">
        <f>F15+G15</f>
        <v>0</v>
      </c>
      <c r="I15" s="156">
        <v>4</v>
      </c>
      <c r="J15" s="156">
        <v>1.5</v>
      </c>
      <c r="K15" s="156">
        <f>I15+J15</f>
        <v>5.5</v>
      </c>
      <c r="L15" s="156">
        <v>0</v>
      </c>
      <c r="M15" s="156">
        <v>2.5</v>
      </c>
      <c r="N15" s="156">
        <v>0</v>
      </c>
      <c r="O15" s="156">
        <v>0</v>
      </c>
      <c r="P15" s="156">
        <v>0</v>
      </c>
      <c r="Q15" s="156">
        <v>1</v>
      </c>
      <c r="R15" s="156">
        <v>2</v>
      </c>
      <c r="S15" s="156">
        <v>0</v>
      </c>
      <c r="T15" s="156">
        <v>0</v>
      </c>
      <c r="U15" s="156">
        <v>0</v>
      </c>
      <c r="V15" s="156">
        <v>0</v>
      </c>
      <c r="W15" s="85">
        <f>E15+H15+K15</f>
        <v>6.5</v>
      </c>
    </row>
    <row r="16" spans="1:23" s="373" customFormat="1" ht="12.75">
      <c r="A16" s="399"/>
      <c r="B16" s="378" t="s">
        <v>4</v>
      </c>
      <c r="C16" s="522">
        <f>SUM(C14:C15)</f>
        <v>0</v>
      </c>
      <c r="D16" s="522">
        <f aca="true" t="shared" si="2" ref="D16:W16">SUM(D14:D15)</f>
        <v>2</v>
      </c>
      <c r="E16" s="522">
        <f t="shared" si="2"/>
        <v>2</v>
      </c>
      <c r="F16" s="522">
        <f t="shared" si="2"/>
        <v>0</v>
      </c>
      <c r="G16" s="522">
        <f t="shared" si="2"/>
        <v>0</v>
      </c>
      <c r="H16" s="522">
        <f t="shared" si="2"/>
        <v>0</v>
      </c>
      <c r="I16" s="522">
        <f t="shared" si="2"/>
        <v>8</v>
      </c>
      <c r="J16" s="522">
        <f t="shared" si="2"/>
        <v>3.5</v>
      </c>
      <c r="K16" s="522">
        <f t="shared" si="2"/>
        <v>11.5</v>
      </c>
      <c r="L16" s="522">
        <f t="shared" si="2"/>
        <v>0</v>
      </c>
      <c r="M16" s="522">
        <f t="shared" si="2"/>
        <v>2.5</v>
      </c>
      <c r="N16" s="522">
        <f t="shared" si="2"/>
        <v>7</v>
      </c>
      <c r="O16" s="522">
        <f t="shared" si="2"/>
        <v>0</v>
      </c>
      <c r="P16" s="522">
        <f t="shared" si="2"/>
        <v>0</v>
      </c>
      <c r="Q16" s="522">
        <f t="shared" si="2"/>
        <v>1</v>
      </c>
      <c r="R16" s="522">
        <f t="shared" si="2"/>
        <v>2</v>
      </c>
      <c r="S16" s="522">
        <f t="shared" si="2"/>
        <v>0</v>
      </c>
      <c r="T16" s="522">
        <f t="shared" si="2"/>
        <v>0</v>
      </c>
      <c r="U16" s="522">
        <f t="shared" si="2"/>
        <v>0</v>
      </c>
      <c r="V16" s="522">
        <f t="shared" si="2"/>
        <v>0</v>
      </c>
      <c r="W16" s="522">
        <f t="shared" si="2"/>
        <v>13.5</v>
      </c>
    </row>
    <row r="17" spans="1:23" ht="12.75">
      <c r="A17" s="12"/>
      <c r="B17" s="1" t="s">
        <v>169</v>
      </c>
      <c r="C17" s="86">
        <v>0</v>
      </c>
      <c r="D17" s="123">
        <v>0</v>
      </c>
      <c r="E17" s="86">
        <f>C17+D17</f>
        <v>0</v>
      </c>
      <c r="F17" s="86">
        <v>0</v>
      </c>
      <c r="G17" s="86">
        <v>0</v>
      </c>
      <c r="H17" s="86">
        <f>F17+G17</f>
        <v>0</v>
      </c>
      <c r="I17" s="86">
        <v>0</v>
      </c>
      <c r="J17" s="86">
        <v>3.1</v>
      </c>
      <c r="K17" s="86">
        <f>I17+J17</f>
        <v>3.1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3.1</v>
      </c>
      <c r="T17" s="123">
        <v>0</v>
      </c>
      <c r="U17" s="123">
        <v>0</v>
      </c>
      <c r="V17" s="123">
        <v>0</v>
      </c>
      <c r="W17" s="87">
        <f>SUM(L17:V17)</f>
        <v>3.1</v>
      </c>
    </row>
    <row r="18" spans="1:23" ht="12.75">
      <c r="A18" s="423" t="s">
        <v>174</v>
      </c>
      <c r="B18" s="1" t="s">
        <v>170</v>
      </c>
      <c r="C18" s="86">
        <v>0</v>
      </c>
      <c r="D18" s="123">
        <v>0</v>
      </c>
      <c r="E18" s="86">
        <f>C18+D18</f>
        <v>0</v>
      </c>
      <c r="F18" s="86">
        <v>0</v>
      </c>
      <c r="G18" s="86">
        <v>0</v>
      </c>
      <c r="H18" s="86">
        <f>F18+G18</f>
        <v>0</v>
      </c>
      <c r="I18" s="86">
        <v>0</v>
      </c>
      <c r="J18" s="86">
        <v>1.7</v>
      </c>
      <c r="K18" s="86">
        <f>I18+J18</f>
        <v>1.7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1.3</v>
      </c>
      <c r="U18" s="123">
        <v>0.3</v>
      </c>
      <c r="V18" s="123">
        <v>0.1</v>
      </c>
      <c r="W18" s="87">
        <f>SUM(L18:V18)</f>
        <v>1.7000000000000002</v>
      </c>
    </row>
    <row r="19" spans="1:23" s="373" customFormat="1" ht="12.75">
      <c r="A19" s="399"/>
      <c r="B19" s="378" t="s">
        <v>4</v>
      </c>
      <c r="C19" s="522">
        <f>SUM(C17:C18)</f>
        <v>0</v>
      </c>
      <c r="D19" s="522">
        <f aca="true" t="shared" si="3" ref="D19:W19">SUM(D17:D18)</f>
        <v>0</v>
      </c>
      <c r="E19" s="522">
        <f t="shared" si="3"/>
        <v>0</v>
      </c>
      <c r="F19" s="522">
        <f t="shared" si="3"/>
        <v>0</v>
      </c>
      <c r="G19" s="522">
        <f t="shared" si="3"/>
        <v>0</v>
      </c>
      <c r="H19" s="522">
        <f t="shared" si="3"/>
        <v>0</v>
      </c>
      <c r="I19" s="522">
        <f t="shared" si="3"/>
        <v>0</v>
      </c>
      <c r="J19" s="522">
        <f t="shared" si="3"/>
        <v>4.8</v>
      </c>
      <c r="K19" s="522">
        <f t="shared" si="3"/>
        <v>4.8</v>
      </c>
      <c r="L19" s="522">
        <f t="shared" si="3"/>
        <v>0</v>
      </c>
      <c r="M19" s="522">
        <f t="shared" si="3"/>
        <v>0</v>
      </c>
      <c r="N19" s="522">
        <f t="shared" si="3"/>
        <v>0</v>
      </c>
      <c r="O19" s="522">
        <f t="shared" si="3"/>
        <v>0</v>
      </c>
      <c r="P19" s="522">
        <f t="shared" si="3"/>
        <v>0</v>
      </c>
      <c r="Q19" s="522">
        <f t="shared" si="3"/>
        <v>0</v>
      </c>
      <c r="R19" s="522">
        <f t="shared" si="3"/>
        <v>0</v>
      </c>
      <c r="S19" s="525">
        <f t="shared" si="3"/>
        <v>3.1</v>
      </c>
      <c r="T19" s="522">
        <f t="shared" si="3"/>
        <v>1.3</v>
      </c>
      <c r="U19" s="522">
        <f t="shared" si="3"/>
        <v>0.3</v>
      </c>
      <c r="V19" s="522">
        <f t="shared" si="3"/>
        <v>0.1</v>
      </c>
      <c r="W19" s="522">
        <f t="shared" si="3"/>
        <v>4.800000000000001</v>
      </c>
    </row>
    <row r="20" spans="1:23" ht="12.75">
      <c r="A20" s="12"/>
      <c r="B20" s="1" t="s">
        <v>171</v>
      </c>
      <c r="C20" s="84">
        <v>0</v>
      </c>
      <c r="D20" s="84">
        <v>0</v>
      </c>
      <c r="E20" s="84">
        <f>C20+D20</f>
        <v>0</v>
      </c>
      <c r="F20" s="84">
        <v>0</v>
      </c>
      <c r="G20" s="84">
        <v>0</v>
      </c>
      <c r="H20" s="84">
        <f>F20+G20</f>
        <v>0</v>
      </c>
      <c r="I20" s="84">
        <v>0</v>
      </c>
      <c r="J20" s="84">
        <v>0</v>
      </c>
      <c r="K20" s="84">
        <f>I20+J20</f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5">
        <f>E20+H20+K20</f>
        <v>0</v>
      </c>
    </row>
    <row r="21" spans="1:23" ht="12.75">
      <c r="A21" s="423" t="s">
        <v>173</v>
      </c>
      <c r="B21" s="1" t="s">
        <v>172</v>
      </c>
      <c r="C21" s="84">
        <v>0</v>
      </c>
      <c r="D21" s="84">
        <v>0</v>
      </c>
      <c r="E21" s="84">
        <f>C21+D21</f>
        <v>0</v>
      </c>
      <c r="F21" s="84">
        <v>0</v>
      </c>
      <c r="G21" s="84">
        <v>0</v>
      </c>
      <c r="H21" s="84">
        <f>F21+G21</f>
        <v>0</v>
      </c>
      <c r="I21" s="84">
        <v>0</v>
      </c>
      <c r="J21" s="84">
        <v>1.5</v>
      </c>
      <c r="K21" s="84">
        <f>I21+J21</f>
        <v>1.5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0.5</v>
      </c>
      <c r="S21" s="84">
        <v>0</v>
      </c>
      <c r="T21" s="84">
        <v>0</v>
      </c>
      <c r="U21" s="84">
        <v>1</v>
      </c>
      <c r="V21" s="84">
        <v>0</v>
      </c>
      <c r="W21" s="85">
        <f>E21+H21+K21</f>
        <v>1.5</v>
      </c>
    </row>
    <row r="22" spans="1:23" s="373" customFormat="1" ht="12.75">
      <c r="A22" s="399"/>
      <c r="B22" s="378" t="s">
        <v>4</v>
      </c>
      <c r="C22" s="522">
        <f>SUM(C20:C21)</f>
        <v>0</v>
      </c>
      <c r="D22" s="522">
        <f aca="true" t="shared" si="4" ref="D22:V22">SUM(D20:D21)</f>
        <v>0</v>
      </c>
      <c r="E22" s="522">
        <f t="shared" si="4"/>
        <v>0</v>
      </c>
      <c r="F22" s="522">
        <f t="shared" si="4"/>
        <v>0</v>
      </c>
      <c r="G22" s="522">
        <f t="shared" si="4"/>
        <v>0</v>
      </c>
      <c r="H22" s="522">
        <f t="shared" si="4"/>
        <v>0</v>
      </c>
      <c r="I22" s="522">
        <f t="shared" si="4"/>
        <v>0</v>
      </c>
      <c r="J22" s="522">
        <f t="shared" si="4"/>
        <v>1.5</v>
      </c>
      <c r="K22" s="522">
        <f t="shared" si="4"/>
        <v>1.5</v>
      </c>
      <c r="L22" s="522">
        <f t="shared" si="4"/>
        <v>0</v>
      </c>
      <c r="M22" s="522">
        <f t="shared" si="4"/>
        <v>0</v>
      </c>
      <c r="N22" s="522">
        <f t="shared" si="4"/>
        <v>0</v>
      </c>
      <c r="O22" s="522">
        <f t="shared" si="4"/>
        <v>0</v>
      </c>
      <c r="P22" s="522">
        <f t="shared" si="4"/>
        <v>0</v>
      </c>
      <c r="Q22" s="522">
        <f t="shared" si="4"/>
        <v>0</v>
      </c>
      <c r="R22" s="522">
        <f t="shared" si="4"/>
        <v>0.5</v>
      </c>
      <c r="S22" s="522">
        <f t="shared" si="4"/>
        <v>0</v>
      </c>
      <c r="T22" s="522">
        <f t="shared" si="4"/>
        <v>0</v>
      </c>
      <c r="U22" s="522">
        <f t="shared" si="4"/>
        <v>1</v>
      </c>
      <c r="V22" s="522">
        <f t="shared" si="4"/>
        <v>0</v>
      </c>
      <c r="W22" s="522">
        <f>SUM(W20:W21)</f>
        <v>1.5</v>
      </c>
    </row>
    <row r="23" spans="1:23" s="401" customFormat="1" ht="14.25" customHeight="1">
      <c r="A23" s="571" t="s">
        <v>130</v>
      </c>
      <c r="B23" s="572"/>
      <c r="C23" s="523">
        <f>C13+C16+C19+C22</f>
        <v>0</v>
      </c>
      <c r="D23" s="523">
        <f aca="true" t="shared" si="5" ref="D23:V23">D13+D16+D19+D22</f>
        <v>4</v>
      </c>
      <c r="E23" s="523">
        <f t="shared" si="5"/>
        <v>4</v>
      </c>
      <c r="F23" s="523">
        <f t="shared" si="5"/>
        <v>0</v>
      </c>
      <c r="G23" s="523">
        <f t="shared" si="5"/>
        <v>0</v>
      </c>
      <c r="H23" s="523">
        <f t="shared" si="5"/>
        <v>0</v>
      </c>
      <c r="I23" s="523">
        <f t="shared" si="5"/>
        <v>36.2</v>
      </c>
      <c r="J23" s="523">
        <f t="shared" si="5"/>
        <v>21.5</v>
      </c>
      <c r="K23" s="523">
        <f t="shared" si="5"/>
        <v>57.699999999999996</v>
      </c>
      <c r="L23" s="523">
        <f t="shared" si="5"/>
        <v>34.25</v>
      </c>
      <c r="M23" s="523">
        <f t="shared" si="5"/>
        <v>8.15</v>
      </c>
      <c r="N23" s="523">
        <f t="shared" si="5"/>
        <v>7</v>
      </c>
      <c r="O23" s="523">
        <f t="shared" si="5"/>
        <v>0</v>
      </c>
      <c r="P23" s="523">
        <f t="shared" si="5"/>
        <v>0</v>
      </c>
      <c r="Q23" s="523">
        <f t="shared" si="5"/>
        <v>1</v>
      </c>
      <c r="R23" s="523">
        <f t="shared" si="5"/>
        <v>2.5</v>
      </c>
      <c r="S23" s="526">
        <f t="shared" si="5"/>
        <v>3.1</v>
      </c>
      <c r="T23" s="523">
        <f t="shared" si="5"/>
        <v>1.3</v>
      </c>
      <c r="U23" s="523">
        <f t="shared" si="5"/>
        <v>1.3</v>
      </c>
      <c r="V23" s="523">
        <f t="shared" si="5"/>
        <v>0.1</v>
      </c>
      <c r="W23" s="524">
        <f>W13+W16+W19+W22</f>
        <v>59.7</v>
      </c>
    </row>
    <row r="26" spans="1:7" ht="12.75">
      <c r="A26" s="95" t="s">
        <v>360</v>
      </c>
      <c r="B26" s="45" t="s">
        <v>332</v>
      </c>
      <c r="C26" s="45"/>
      <c r="D26" s="96" t="s">
        <v>338</v>
      </c>
      <c r="E26" s="45"/>
      <c r="F26" s="36"/>
      <c r="G26" s="36"/>
    </row>
    <row r="27" spans="1:7" ht="12.75">
      <c r="A27" s="23"/>
      <c r="B27" s="45" t="s">
        <v>333</v>
      </c>
      <c r="C27" s="45"/>
      <c r="D27" s="45" t="s">
        <v>339</v>
      </c>
      <c r="E27" s="45"/>
      <c r="F27" s="36"/>
      <c r="G27" s="36"/>
    </row>
    <row r="28" spans="1:7" ht="12.75">
      <c r="A28" s="23"/>
      <c r="B28" s="45" t="s">
        <v>334</v>
      </c>
      <c r="C28" s="45"/>
      <c r="D28" s="45" t="s">
        <v>340</v>
      </c>
      <c r="E28" s="45"/>
      <c r="F28" s="36"/>
      <c r="G28" s="36"/>
    </row>
    <row r="29" spans="1:5" ht="12.75">
      <c r="A29" s="23"/>
      <c r="B29" s="96" t="s">
        <v>335</v>
      </c>
      <c r="C29" s="23"/>
      <c r="D29" s="45" t="s">
        <v>341</v>
      </c>
      <c r="E29" s="23"/>
    </row>
    <row r="30" spans="1:5" ht="12.75">
      <c r="A30" s="23"/>
      <c r="B30" s="96" t="s">
        <v>336</v>
      </c>
      <c r="C30" s="23"/>
      <c r="D30" s="45" t="s">
        <v>342</v>
      </c>
      <c r="E30" s="23"/>
    </row>
    <row r="31" spans="1:5" ht="12.75">
      <c r="A31" s="23"/>
      <c r="B31" s="96" t="s">
        <v>337</v>
      </c>
      <c r="C31" s="23"/>
      <c r="D31" s="23"/>
      <c r="E31" s="23"/>
    </row>
  </sheetData>
  <sheetProtection/>
  <mergeCells count="15">
    <mergeCell ref="A1:D1"/>
    <mergeCell ref="A2:D2"/>
    <mergeCell ref="A4:W4"/>
    <mergeCell ref="B7:B9"/>
    <mergeCell ref="A7:A9"/>
    <mergeCell ref="A5:W5"/>
    <mergeCell ref="V6:W6"/>
    <mergeCell ref="L7:W7"/>
    <mergeCell ref="W8:W9"/>
    <mergeCell ref="A10:A13"/>
    <mergeCell ref="A23:B23"/>
    <mergeCell ref="L8:V8"/>
    <mergeCell ref="C7:E7"/>
    <mergeCell ref="F7:H7"/>
    <mergeCell ref="I7:K7"/>
  </mergeCells>
  <printOptions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3.421875" style="0" customWidth="1"/>
    <col min="2" max="5" width="10.7109375" style="0" customWidth="1"/>
    <col min="6" max="7" width="12.71093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5" spans="1:9" ht="12.75">
      <c r="A5" s="560" t="s">
        <v>541</v>
      </c>
      <c r="B5" s="560"/>
      <c r="C5" s="560"/>
      <c r="D5" s="560"/>
      <c r="E5" s="560"/>
      <c r="F5" s="560"/>
      <c r="G5" s="560"/>
      <c r="H5" s="25"/>
      <c r="I5" s="25"/>
    </row>
    <row r="6" spans="1:9" ht="12.75">
      <c r="A6" s="2"/>
      <c r="B6" s="2"/>
      <c r="C6" s="2"/>
      <c r="D6" s="2"/>
      <c r="E6" s="2"/>
      <c r="F6" s="2"/>
      <c r="G6" s="2"/>
      <c r="H6" s="25"/>
      <c r="I6" s="25"/>
    </row>
    <row r="8" spans="7:9" ht="12.75">
      <c r="G8" s="27" t="s">
        <v>223</v>
      </c>
      <c r="I8" s="7"/>
    </row>
    <row r="9" spans="7:9" ht="12.75">
      <c r="G9" s="2"/>
      <c r="I9" s="7"/>
    </row>
    <row r="10" spans="7:9" ht="12.75">
      <c r="G10" s="10"/>
      <c r="I10" s="7"/>
    </row>
    <row r="11" spans="1:7" ht="12.75">
      <c r="A11" s="561" t="s">
        <v>203</v>
      </c>
      <c r="B11" s="580" t="s">
        <v>210</v>
      </c>
      <c r="C11" s="838" t="s">
        <v>209</v>
      </c>
      <c r="D11" s="580" t="s">
        <v>208</v>
      </c>
      <c r="E11" s="838" t="s">
        <v>207</v>
      </c>
      <c r="F11" s="564" t="s">
        <v>204</v>
      </c>
      <c r="G11" s="566"/>
    </row>
    <row r="12" spans="1:7" ht="12.75">
      <c r="A12" s="563"/>
      <c r="B12" s="582"/>
      <c r="C12" s="838"/>
      <c r="D12" s="582"/>
      <c r="E12" s="838"/>
      <c r="F12" s="330" t="s">
        <v>205</v>
      </c>
      <c r="G12" s="330" t="s">
        <v>206</v>
      </c>
    </row>
    <row r="13" spans="1:7" ht="15.75" customHeight="1">
      <c r="A13" s="1" t="s">
        <v>211</v>
      </c>
      <c r="B13" s="450">
        <v>31</v>
      </c>
      <c r="C13" s="450">
        <v>8</v>
      </c>
      <c r="D13" s="450">
        <v>2</v>
      </c>
      <c r="E13" s="450">
        <v>21</v>
      </c>
      <c r="F13" s="39">
        <f>D13+E13</f>
        <v>23</v>
      </c>
      <c r="G13" s="39">
        <f>F13*8</f>
        <v>184</v>
      </c>
    </row>
    <row r="14" spans="1:7" ht="15.75" customHeight="1">
      <c r="A14" s="1" t="s">
        <v>212</v>
      </c>
      <c r="B14" s="450">
        <v>28</v>
      </c>
      <c r="C14" s="450">
        <v>8</v>
      </c>
      <c r="D14" s="450">
        <v>0</v>
      </c>
      <c r="E14" s="450">
        <v>20</v>
      </c>
      <c r="F14" s="39">
        <f aca="true" t="shared" si="0" ref="F14:F24">D14+E14</f>
        <v>20</v>
      </c>
      <c r="G14" s="39">
        <f aca="true" t="shared" si="1" ref="G14:G24">F14*8</f>
        <v>160</v>
      </c>
    </row>
    <row r="15" spans="1:7" ht="15.75" customHeight="1">
      <c r="A15" s="1" t="s">
        <v>213</v>
      </c>
      <c r="B15" s="450">
        <v>31</v>
      </c>
      <c r="C15" s="450">
        <v>9</v>
      </c>
      <c r="D15" s="450">
        <v>1</v>
      </c>
      <c r="E15" s="450">
        <v>21</v>
      </c>
      <c r="F15" s="39">
        <f t="shared" si="0"/>
        <v>22</v>
      </c>
      <c r="G15" s="39">
        <f t="shared" si="1"/>
        <v>176</v>
      </c>
    </row>
    <row r="16" spans="1:7" ht="15.75" customHeight="1">
      <c r="A16" s="1" t="s">
        <v>214</v>
      </c>
      <c r="B16" s="450">
        <v>30</v>
      </c>
      <c r="C16" s="450">
        <v>9</v>
      </c>
      <c r="D16" s="450">
        <v>0</v>
      </c>
      <c r="E16" s="450">
        <v>21</v>
      </c>
      <c r="F16" s="39">
        <f t="shared" si="0"/>
        <v>21</v>
      </c>
      <c r="G16" s="39">
        <f t="shared" si="1"/>
        <v>168</v>
      </c>
    </row>
    <row r="17" spans="1:7" ht="15.75" customHeight="1">
      <c r="A17" s="1" t="s">
        <v>215</v>
      </c>
      <c r="B17" s="450">
        <v>31</v>
      </c>
      <c r="C17" s="450">
        <v>8</v>
      </c>
      <c r="D17" s="450">
        <v>2</v>
      </c>
      <c r="E17" s="450">
        <v>21</v>
      </c>
      <c r="F17" s="39">
        <f t="shared" si="0"/>
        <v>23</v>
      </c>
      <c r="G17" s="39">
        <f t="shared" si="1"/>
        <v>184</v>
      </c>
    </row>
    <row r="18" spans="1:7" ht="15.75" customHeight="1">
      <c r="A18" s="1" t="s">
        <v>216</v>
      </c>
      <c r="B18" s="450">
        <v>30</v>
      </c>
      <c r="C18" s="450">
        <v>9</v>
      </c>
      <c r="D18" s="450">
        <v>0</v>
      </c>
      <c r="E18" s="450">
        <v>21</v>
      </c>
      <c r="F18" s="39">
        <f t="shared" si="0"/>
        <v>21</v>
      </c>
      <c r="G18" s="39">
        <f t="shared" si="1"/>
        <v>168</v>
      </c>
    </row>
    <row r="19" spans="1:7" ht="15.75" customHeight="1">
      <c r="A19" s="1" t="s">
        <v>217</v>
      </c>
      <c r="B19" s="450">
        <v>31</v>
      </c>
      <c r="C19" s="450">
        <v>9</v>
      </c>
      <c r="D19" s="450">
        <v>0</v>
      </c>
      <c r="E19" s="450">
        <v>22</v>
      </c>
      <c r="F19" s="39">
        <f t="shared" si="0"/>
        <v>22</v>
      </c>
      <c r="G19" s="39">
        <f t="shared" si="1"/>
        <v>176</v>
      </c>
    </row>
    <row r="20" spans="1:7" ht="15.75" customHeight="1">
      <c r="A20" s="1" t="s">
        <v>218</v>
      </c>
      <c r="B20" s="450">
        <v>31</v>
      </c>
      <c r="C20" s="450">
        <v>8</v>
      </c>
      <c r="D20" s="450">
        <v>0</v>
      </c>
      <c r="E20" s="450">
        <v>23</v>
      </c>
      <c r="F20" s="39">
        <f t="shared" si="0"/>
        <v>23</v>
      </c>
      <c r="G20" s="39">
        <f t="shared" si="1"/>
        <v>184</v>
      </c>
    </row>
    <row r="21" spans="1:7" ht="15.75" customHeight="1">
      <c r="A21" s="1" t="s">
        <v>219</v>
      </c>
      <c r="B21" s="450">
        <v>30</v>
      </c>
      <c r="C21" s="450">
        <v>10</v>
      </c>
      <c r="D21" s="450">
        <v>0</v>
      </c>
      <c r="E21" s="450">
        <v>20</v>
      </c>
      <c r="F21" s="39">
        <f t="shared" si="0"/>
        <v>20</v>
      </c>
      <c r="G21" s="39">
        <f t="shared" si="1"/>
        <v>160</v>
      </c>
    </row>
    <row r="22" spans="1:7" ht="15.75" customHeight="1">
      <c r="A22" s="1" t="s">
        <v>220</v>
      </c>
      <c r="B22" s="450">
        <v>31</v>
      </c>
      <c r="C22" s="450">
        <v>8</v>
      </c>
      <c r="D22" s="450">
        <v>0</v>
      </c>
      <c r="E22" s="450">
        <v>23</v>
      </c>
      <c r="F22" s="39">
        <f t="shared" si="0"/>
        <v>23</v>
      </c>
      <c r="G22" s="39">
        <f t="shared" si="1"/>
        <v>184</v>
      </c>
    </row>
    <row r="23" spans="1:7" ht="15.75" customHeight="1">
      <c r="A23" s="1" t="s">
        <v>221</v>
      </c>
      <c r="B23" s="450">
        <v>30</v>
      </c>
      <c r="C23" s="450">
        <v>7</v>
      </c>
      <c r="D23" s="450">
        <v>1</v>
      </c>
      <c r="E23" s="450">
        <v>22</v>
      </c>
      <c r="F23" s="39">
        <f t="shared" si="0"/>
        <v>23</v>
      </c>
      <c r="G23" s="39">
        <f t="shared" si="1"/>
        <v>184</v>
      </c>
    </row>
    <row r="24" spans="1:7" ht="15.75" customHeight="1">
      <c r="A24" s="1" t="s">
        <v>222</v>
      </c>
      <c r="B24" s="450">
        <v>31</v>
      </c>
      <c r="C24" s="450">
        <v>10</v>
      </c>
      <c r="D24" s="450">
        <v>0</v>
      </c>
      <c r="E24" s="450">
        <v>21</v>
      </c>
      <c r="F24" s="39">
        <f t="shared" si="0"/>
        <v>21</v>
      </c>
      <c r="G24" s="39">
        <f t="shared" si="1"/>
        <v>168</v>
      </c>
    </row>
    <row r="25" spans="1:7" ht="15.75" customHeight="1">
      <c r="A25" s="331" t="s">
        <v>130</v>
      </c>
      <c r="B25" s="332">
        <f aca="true" t="shared" si="2" ref="B25:G25">SUM(B13:B24)</f>
        <v>365</v>
      </c>
      <c r="C25" s="332">
        <f t="shared" si="2"/>
        <v>103</v>
      </c>
      <c r="D25" s="332">
        <f>SUM(D13:D24)</f>
        <v>6</v>
      </c>
      <c r="E25" s="332">
        <f t="shared" si="2"/>
        <v>256</v>
      </c>
      <c r="F25" s="332">
        <f t="shared" si="2"/>
        <v>262</v>
      </c>
      <c r="G25" s="333">
        <f t="shared" si="2"/>
        <v>2096</v>
      </c>
    </row>
  </sheetData>
  <sheetProtection/>
  <mergeCells count="9">
    <mergeCell ref="A1:D1"/>
    <mergeCell ref="A2:D2"/>
    <mergeCell ref="F11:G11"/>
    <mergeCell ref="E11:E12"/>
    <mergeCell ref="A11:A12"/>
    <mergeCell ref="B11:B12"/>
    <mergeCell ref="C11:C12"/>
    <mergeCell ref="A5:G5"/>
    <mergeCell ref="D11:D12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25">
      <selection activeCell="P30" sqref="P30"/>
    </sheetView>
  </sheetViews>
  <sheetFormatPr defaultColWidth="9.140625" defaultRowHeight="12.75"/>
  <cols>
    <col min="1" max="1" width="4.7109375" style="0" customWidth="1"/>
    <col min="4" max="4" width="23.28125" style="0" customWidth="1"/>
    <col min="5" max="5" width="10.57421875" style="0" customWidth="1"/>
    <col min="6" max="6" width="9.8515625" style="0" customWidth="1"/>
    <col min="7" max="7" width="10.00390625" style="0" customWidth="1"/>
    <col min="8" max="8" width="9.140625" style="0" customWidth="1"/>
    <col min="9" max="9" width="9.57421875" style="0" customWidth="1"/>
    <col min="10" max="10" width="8.8515625" style="0" customWidth="1"/>
    <col min="11" max="11" width="14.57421875" style="0" customWidth="1"/>
    <col min="12" max="12" width="9.57421875" style="0" bestFit="1" customWidth="1"/>
    <col min="13" max="13" width="9.140625" style="0" bestFit="1" customWidth="1"/>
    <col min="14" max="14" width="10.140625" style="0" bestFit="1" customWidth="1"/>
    <col min="15" max="15" width="9.140625" style="0" bestFit="1" customWidth="1"/>
    <col min="16" max="16" width="10.140625" style="0" bestFit="1" customWidth="1"/>
    <col min="17" max="17" width="9.140625" style="0" bestFit="1" customWidth="1"/>
  </cols>
  <sheetData>
    <row r="2" spans="1:11" ht="12.75">
      <c r="A2" s="559" t="s">
        <v>22</v>
      </c>
      <c r="B2" s="559"/>
      <c r="C2" s="559"/>
      <c r="D2" s="93"/>
      <c r="E2" s="93"/>
      <c r="F2" s="93"/>
      <c r="G2" s="93"/>
      <c r="H2" s="93"/>
      <c r="I2" s="93"/>
      <c r="J2" s="93"/>
      <c r="K2" s="93"/>
    </row>
    <row r="3" spans="1:11" ht="12.75">
      <c r="A3" s="559" t="s">
        <v>397</v>
      </c>
      <c r="B3" s="559"/>
      <c r="C3" s="559"/>
      <c r="D3" s="93"/>
      <c r="E3" s="93"/>
      <c r="G3" s="93"/>
      <c r="H3" s="93"/>
      <c r="I3" s="93"/>
      <c r="J3" s="93"/>
      <c r="K3" s="93"/>
    </row>
    <row r="4" spans="1:11" ht="12.75">
      <c r="A4" s="560" t="s">
        <v>21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</row>
    <row r="5" spans="1:11" ht="12.75">
      <c r="A5" s="560" t="s">
        <v>542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</row>
    <row r="6" spans="1:11" ht="12.75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6" t="s">
        <v>398</v>
      </c>
    </row>
    <row r="7" spans="1:11" ht="12.75">
      <c r="A7" s="747" t="s">
        <v>399</v>
      </c>
      <c r="B7" s="853"/>
      <c r="C7" s="853"/>
      <c r="D7" s="748"/>
      <c r="E7" s="855" t="s">
        <v>400</v>
      </c>
      <c r="F7" s="856"/>
      <c r="G7" s="856"/>
      <c r="H7" s="856"/>
      <c r="I7" s="856"/>
      <c r="J7" s="857"/>
      <c r="K7" s="858" t="s">
        <v>130</v>
      </c>
    </row>
    <row r="8" spans="1:11" ht="12.75">
      <c r="A8" s="751"/>
      <c r="B8" s="854"/>
      <c r="C8" s="854"/>
      <c r="D8" s="752"/>
      <c r="E8" s="311" t="s">
        <v>10</v>
      </c>
      <c r="F8" s="311" t="s">
        <v>16</v>
      </c>
      <c r="G8" s="311" t="s">
        <v>17</v>
      </c>
      <c r="H8" s="311" t="s">
        <v>18</v>
      </c>
      <c r="I8" s="311" t="s">
        <v>401</v>
      </c>
      <c r="J8" s="311" t="s">
        <v>402</v>
      </c>
      <c r="K8" s="859"/>
    </row>
    <row r="9" spans="1:11" ht="12.75">
      <c r="A9" s="851" t="s">
        <v>403</v>
      </c>
      <c r="B9" s="852"/>
      <c r="C9" s="852"/>
      <c r="D9" s="852"/>
      <c r="E9" s="169"/>
      <c r="F9" s="169"/>
      <c r="G9" s="169"/>
      <c r="H9" s="169"/>
      <c r="I9" s="169"/>
      <c r="J9" s="169"/>
      <c r="K9" s="170"/>
    </row>
    <row r="10" spans="1:11" ht="12.75">
      <c r="A10" s="171">
        <v>601</v>
      </c>
      <c r="B10" s="839" t="s">
        <v>404</v>
      </c>
      <c r="C10" s="840"/>
      <c r="D10" s="841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100</v>
      </c>
      <c r="K10" s="51">
        <f aca="true" t="shared" si="0" ref="K10:K18">E10+F10+G10+H10+I10+J10</f>
        <v>100</v>
      </c>
    </row>
    <row r="11" spans="1:11" ht="12.75">
      <c r="A11" s="111">
        <v>611</v>
      </c>
      <c r="B11" s="839" t="s">
        <v>405</v>
      </c>
      <c r="C11" s="840"/>
      <c r="D11" s="841"/>
      <c r="E11" s="51">
        <v>8940505</v>
      </c>
      <c r="F11" s="51">
        <v>5404279</v>
      </c>
      <c r="G11" s="51">
        <v>3272881</v>
      </c>
      <c r="H11" s="51">
        <v>1686755</v>
      </c>
      <c r="I11" s="51">
        <v>0</v>
      </c>
      <c r="J11" s="50">
        <v>5500</v>
      </c>
      <c r="K11" s="51">
        <f t="shared" si="0"/>
        <v>19309920</v>
      </c>
    </row>
    <row r="12" spans="1:11" ht="12.75">
      <c r="A12" s="111">
        <v>650</v>
      </c>
      <c r="B12" s="839" t="s">
        <v>406</v>
      </c>
      <c r="C12" s="840"/>
      <c r="D12" s="841"/>
      <c r="E12" s="51">
        <v>750548</v>
      </c>
      <c r="F12" s="51">
        <v>780690</v>
      </c>
      <c r="G12" s="51">
        <v>298506</v>
      </c>
      <c r="H12" s="51">
        <v>241468</v>
      </c>
      <c r="I12" s="51">
        <v>396062</v>
      </c>
      <c r="J12" s="51">
        <v>114780</v>
      </c>
      <c r="K12" s="51">
        <f>E12+F12+G12+H12+I12+J12</f>
        <v>2582054</v>
      </c>
    </row>
    <row r="13" spans="1:11" ht="12.75">
      <c r="A13" s="111">
        <v>651</v>
      </c>
      <c r="B13" s="839" t="s">
        <v>407</v>
      </c>
      <c r="C13" s="840"/>
      <c r="D13" s="841"/>
      <c r="E13" s="51">
        <v>0</v>
      </c>
      <c r="F13" s="51">
        <v>15000</v>
      </c>
      <c r="G13" s="51">
        <v>0</v>
      </c>
      <c r="H13" s="51">
        <v>0</v>
      </c>
      <c r="I13" s="51">
        <v>0</v>
      </c>
      <c r="J13" s="51">
        <v>0</v>
      </c>
      <c r="K13" s="51">
        <f t="shared" si="0"/>
        <v>15000</v>
      </c>
    </row>
    <row r="14" spans="1:11" ht="12.75">
      <c r="A14" s="111">
        <v>652</v>
      </c>
      <c r="B14" s="839" t="s">
        <v>408</v>
      </c>
      <c r="C14" s="840"/>
      <c r="D14" s="841"/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f t="shared" si="0"/>
        <v>0</v>
      </c>
    </row>
    <row r="15" spans="1:11" ht="12.75">
      <c r="A15" s="111">
        <v>659</v>
      </c>
      <c r="B15" s="839" t="s">
        <v>409</v>
      </c>
      <c r="C15" s="840"/>
      <c r="D15" s="841"/>
      <c r="E15" s="51">
        <v>10500</v>
      </c>
      <c r="F15" s="51">
        <v>13100</v>
      </c>
      <c r="G15" s="51">
        <v>3000</v>
      </c>
      <c r="H15" s="51">
        <v>2500</v>
      </c>
      <c r="I15" s="51">
        <v>0</v>
      </c>
      <c r="J15" s="51">
        <v>4500</v>
      </c>
      <c r="K15" s="51">
        <f t="shared" si="0"/>
        <v>33600</v>
      </c>
    </row>
    <row r="16" spans="1:11" ht="12.75">
      <c r="A16" s="111">
        <v>661</v>
      </c>
      <c r="B16" s="839" t="s">
        <v>410</v>
      </c>
      <c r="C16" s="840"/>
      <c r="D16" s="841"/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f t="shared" si="0"/>
        <v>0</v>
      </c>
    </row>
    <row r="17" spans="1:11" ht="12.75">
      <c r="A17" s="171">
        <v>677</v>
      </c>
      <c r="B17" s="173" t="s">
        <v>442</v>
      </c>
      <c r="C17" s="173"/>
      <c r="D17" s="174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f t="shared" si="0"/>
        <v>0</v>
      </c>
    </row>
    <row r="18" spans="1:12" ht="12.75">
      <c r="A18" s="842" t="s">
        <v>411</v>
      </c>
      <c r="B18" s="843"/>
      <c r="C18" s="843"/>
      <c r="D18" s="844"/>
      <c r="E18" s="550">
        <f aca="true" t="shared" si="1" ref="E18:J18">SUM(E10:E17)</f>
        <v>9701553</v>
      </c>
      <c r="F18" s="550">
        <f t="shared" si="1"/>
        <v>6213069</v>
      </c>
      <c r="G18" s="550">
        <f t="shared" si="1"/>
        <v>3574387</v>
      </c>
      <c r="H18" s="550">
        <f t="shared" si="1"/>
        <v>1930723</v>
      </c>
      <c r="I18" s="550">
        <f t="shared" si="1"/>
        <v>396062</v>
      </c>
      <c r="J18" s="550">
        <f t="shared" si="1"/>
        <v>124880</v>
      </c>
      <c r="K18" s="551">
        <f t="shared" si="0"/>
        <v>21940674</v>
      </c>
      <c r="L18" s="421"/>
    </row>
    <row r="19" spans="1:11" ht="12.75">
      <c r="A19" s="851" t="s">
        <v>412</v>
      </c>
      <c r="B19" s="852"/>
      <c r="C19" s="852"/>
      <c r="D19" s="852"/>
      <c r="E19" s="175"/>
      <c r="F19" s="176"/>
      <c r="G19" s="176"/>
      <c r="H19" s="176"/>
      <c r="I19" s="176"/>
      <c r="J19" s="176"/>
      <c r="K19" s="54"/>
    </row>
    <row r="20" spans="1:11" ht="12.75">
      <c r="A20" s="180">
        <v>501</v>
      </c>
      <c r="B20" s="182" t="s">
        <v>444</v>
      </c>
      <c r="C20" s="181"/>
      <c r="D20" s="181"/>
      <c r="E20" s="51"/>
      <c r="F20" s="48"/>
      <c r="G20" s="48"/>
      <c r="H20" s="48"/>
      <c r="I20" s="48"/>
      <c r="J20" s="48"/>
      <c r="K20" s="54">
        <f>E20+F20+G20+H20+I20+J20</f>
        <v>0</v>
      </c>
    </row>
    <row r="21" spans="1:18" ht="12.75">
      <c r="A21" s="111">
        <v>511</v>
      </c>
      <c r="B21" s="839" t="s">
        <v>413</v>
      </c>
      <c r="C21" s="840"/>
      <c r="D21" s="841"/>
      <c r="E21" s="179">
        <v>345464</v>
      </c>
      <c r="F21" s="50">
        <v>89670</v>
      </c>
      <c r="G21" s="50">
        <v>105919</v>
      </c>
      <c r="H21" s="50">
        <v>39845</v>
      </c>
      <c r="I21" s="50">
        <v>1200</v>
      </c>
      <c r="J21" s="50">
        <v>22465</v>
      </c>
      <c r="K21" s="54">
        <f aca="true" t="shared" si="2" ref="K21:K50">E21+F21+G21+H21+I21+J21</f>
        <v>604563</v>
      </c>
      <c r="M21" s="312"/>
      <c r="N21" s="312"/>
      <c r="O21" s="312"/>
      <c r="P21" s="312"/>
      <c r="Q21" s="312"/>
      <c r="R21" s="312"/>
    </row>
    <row r="22" spans="1:11" ht="12.75">
      <c r="A22" s="111">
        <v>512</v>
      </c>
      <c r="B22" s="839" t="s">
        <v>414</v>
      </c>
      <c r="C22" s="840"/>
      <c r="D22" s="841"/>
      <c r="E22" s="179">
        <v>505113</v>
      </c>
      <c r="F22" s="50">
        <v>280981</v>
      </c>
      <c r="G22" s="50">
        <v>131660</v>
      </c>
      <c r="H22" s="50">
        <v>123736</v>
      </c>
      <c r="I22" s="50">
        <v>4300</v>
      </c>
      <c r="J22" s="50">
        <v>51790</v>
      </c>
      <c r="K22" s="54">
        <f t="shared" si="2"/>
        <v>1097580</v>
      </c>
    </row>
    <row r="23" spans="1:11" ht="12.75">
      <c r="A23" s="111">
        <v>513</v>
      </c>
      <c r="B23" s="839" t="s">
        <v>415</v>
      </c>
      <c r="C23" s="840"/>
      <c r="D23" s="841"/>
      <c r="E23" s="179">
        <v>184750</v>
      </c>
      <c r="F23" s="50">
        <v>132620</v>
      </c>
      <c r="G23" s="50">
        <v>7176</v>
      </c>
      <c r="H23" s="50">
        <v>53400</v>
      </c>
      <c r="I23" s="50">
        <v>0</v>
      </c>
      <c r="J23" s="50">
        <v>0</v>
      </c>
      <c r="K23" s="54">
        <f t="shared" si="2"/>
        <v>377946</v>
      </c>
    </row>
    <row r="24" spans="1:11" ht="12.75">
      <c r="A24" s="111">
        <v>514</v>
      </c>
      <c r="B24" s="839" t="s">
        <v>416</v>
      </c>
      <c r="C24" s="840"/>
      <c r="D24" s="841"/>
      <c r="E24" s="177">
        <v>81721.5</v>
      </c>
      <c r="F24" s="51">
        <v>62403</v>
      </c>
      <c r="G24" s="51">
        <v>26018</v>
      </c>
      <c r="H24" s="51">
        <v>20472</v>
      </c>
      <c r="I24" s="51">
        <v>3100</v>
      </c>
      <c r="J24" s="51">
        <v>27614</v>
      </c>
      <c r="K24" s="54">
        <f t="shared" si="2"/>
        <v>221328.5</v>
      </c>
    </row>
    <row r="25" spans="1:11" ht="12.75">
      <c r="A25" s="111">
        <v>520</v>
      </c>
      <c r="B25" s="839" t="s">
        <v>417</v>
      </c>
      <c r="C25" s="840"/>
      <c r="D25" s="841"/>
      <c r="E25" s="177">
        <v>4919472</v>
      </c>
      <c r="F25" s="51">
        <v>2692152</v>
      </c>
      <c r="G25" s="51">
        <v>890928</v>
      </c>
      <c r="H25" s="51">
        <v>716616</v>
      </c>
      <c r="I25" s="51">
        <v>464832</v>
      </c>
      <c r="J25" s="51">
        <v>639144</v>
      </c>
      <c r="K25" s="54">
        <f t="shared" si="2"/>
        <v>10323144</v>
      </c>
    </row>
    <row r="26" spans="1:11" ht="12.75">
      <c r="A26" s="111">
        <v>521</v>
      </c>
      <c r="B26" s="172" t="s">
        <v>418</v>
      </c>
      <c r="C26" s="173"/>
      <c r="D26" s="174"/>
      <c r="E26" s="179">
        <v>130850</v>
      </c>
      <c r="F26" s="51">
        <v>70052</v>
      </c>
      <c r="G26" s="51">
        <v>18191</v>
      </c>
      <c r="H26" s="51">
        <v>24850</v>
      </c>
      <c r="I26" s="51">
        <v>8750</v>
      </c>
      <c r="J26" s="51">
        <v>15320</v>
      </c>
      <c r="K26" s="54">
        <f t="shared" si="2"/>
        <v>268013</v>
      </c>
    </row>
    <row r="27" spans="1:16" ht="12.75">
      <c r="A27" s="111">
        <v>523</v>
      </c>
      <c r="B27" s="172" t="s">
        <v>419</v>
      </c>
      <c r="C27" s="173"/>
      <c r="D27" s="174"/>
      <c r="E27" s="177">
        <v>500</v>
      </c>
      <c r="F27" s="51">
        <v>500</v>
      </c>
      <c r="G27" s="51">
        <v>200</v>
      </c>
      <c r="H27" s="51">
        <v>200</v>
      </c>
      <c r="I27" s="51">
        <v>100</v>
      </c>
      <c r="J27" s="51">
        <v>2000</v>
      </c>
      <c r="K27" s="54">
        <f t="shared" si="2"/>
        <v>3500</v>
      </c>
      <c r="P27" s="312"/>
    </row>
    <row r="28" spans="1:11" ht="12.75">
      <c r="A28" s="178">
        <v>524</v>
      </c>
      <c r="B28" s="839" t="s">
        <v>420</v>
      </c>
      <c r="C28" s="840"/>
      <c r="D28" s="841"/>
      <c r="E28" s="177">
        <v>939182</v>
      </c>
      <c r="F28" s="51">
        <v>603218</v>
      </c>
      <c r="G28" s="51">
        <v>201058</v>
      </c>
      <c r="H28" s="51">
        <v>147433</v>
      </c>
      <c r="I28" s="51">
        <v>131047</v>
      </c>
      <c r="J28" s="51">
        <v>121404</v>
      </c>
      <c r="K28" s="54">
        <f t="shared" si="2"/>
        <v>2143342</v>
      </c>
    </row>
    <row r="29" spans="1:16" ht="12.75">
      <c r="A29" s="111">
        <v>527</v>
      </c>
      <c r="B29" s="839" t="s">
        <v>421</v>
      </c>
      <c r="C29" s="840"/>
      <c r="D29" s="841"/>
      <c r="E29" s="177">
        <v>0</v>
      </c>
      <c r="F29" s="51">
        <v>0</v>
      </c>
      <c r="G29" s="51">
        <v>0</v>
      </c>
      <c r="H29" s="51">
        <v>0</v>
      </c>
      <c r="I29" s="51">
        <v>0</v>
      </c>
      <c r="J29" s="51">
        <v>22880</v>
      </c>
      <c r="K29" s="54">
        <f t="shared" si="2"/>
        <v>22880</v>
      </c>
      <c r="P29" s="312">
        <f>K21+K22+K23+K25+K26+K28+K31+K32</f>
        <v>19375462</v>
      </c>
    </row>
    <row r="30" spans="1:11" ht="12.75">
      <c r="A30" s="178">
        <v>529</v>
      </c>
      <c r="B30" s="848" t="s">
        <v>422</v>
      </c>
      <c r="C30" s="849"/>
      <c r="D30" s="850"/>
      <c r="E30" s="177">
        <v>2000</v>
      </c>
      <c r="F30" s="51">
        <v>1500</v>
      </c>
      <c r="G30" s="51">
        <v>1000</v>
      </c>
      <c r="H30" s="51">
        <v>1000</v>
      </c>
      <c r="I30" s="51">
        <v>50</v>
      </c>
      <c r="J30" s="51">
        <v>1500</v>
      </c>
      <c r="K30" s="54">
        <f t="shared" si="2"/>
        <v>7050</v>
      </c>
    </row>
    <row r="31" spans="1:11" ht="12.75">
      <c r="A31" s="111">
        <v>530</v>
      </c>
      <c r="B31" s="839" t="s">
        <v>423</v>
      </c>
      <c r="C31" s="840"/>
      <c r="D31" s="841"/>
      <c r="E31" s="177">
        <v>1664185</v>
      </c>
      <c r="F31" s="51">
        <v>1219359</v>
      </c>
      <c r="G31" s="51">
        <v>1477148</v>
      </c>
      <c r="H31" s="51">
        <v>161737</v>
      </c>
      <c r="I31" s="51">
        <v>9945</v>
      </c>
      <c r="J31" s="51">
        <v>0</v>
      </c>
      <c r="K31" s="54">
        <f t="shared" si="2"/>
        <v>4532374</v>
      </c>
    </row>
    <row r="32" spans="1:11" ht="12.75">
      <c r="A32" s="111">
        <v>531</v>
      </c>
      <c r="B32" s="839" t="s">
        <v>424</v>
      </c>
      <c r="C32" s="840"/>
      <c r="D32" s="841"/>
      <c r="E32" s="177">
        <v>10000</v>
      </c>
      <c r="F32" s="51">
        <v>3000</v>
      </c>
      <c r="G32" s="51">
        <v>10000</v>
      </c>
      <c r="H32" s="51">
        <v>5500</v>
      </c>
      <c r="I32" s="51">
        <v>0</v>
      </c>
      <c r="J32" s="51"/>
      <c r="K32" s="54">
        <f t="shared" si="2"/>
        <v>28500</v>
      </c>
    </row>
    <row r="33" spans="1:11" ht="12.75">
      <c r="A33" s="111">
        <v>532</v>
      </c>
      <c r="B33" s="839" t="s">
        <v>425</v>
      </c>
      <c r="C33" s="840"/>
      <c r="D33" s="841"/>
      <c r="E33" s="177">
        <v>65500</v>
      </c>
      <c r="F33" s="51">
        <v>85500</v>
      </c>
      <c r="G33" s="51">
        <v>54100</v>
      </c>
      <c r="H33" s="51">
        <v>63500</v>
      </c>
      <c r="I33" s="51">
        <v>2900</v>
      </c>
      <c r="J33" s="51">
        <v>18100</v>
      </c>
      <c r="K33" s="54">
        <f t="shared" si="2"/>
        <v>289600</v>
      </c>
    </row>
    <row r="34" spans="1:11" ht="12.75">
      <c r="A34" s="111">
        <v>533</v>
      </c>
      <c r="B34" s="839" t="s">
        <v>426</v>
      </c>
      <c r="C34" s="840"/>
      <c r="D34" s="841"/>
      <c r="E34" s="177">
        <v>1400</v>
      </c>
      <c r="F34" s="51">
        <v>0</v>
      </c>
      <c r="G34" s="51">
        <v>3500</v>
      </c>
      <c r="H34" s="51">
        <v>0</v>
      </c>
      <c r="I34" s="51">
        <v>600</v>
      </c>
      <c r="J34" s="51">
        <v>0</v>
      </c>
      <c r="K34" s="54">
        <f t="shared" si="2"/>
        <v>5500</v>
      </c>
    </row>
    <row r="35" spans="1:11" ht="12.75">
      <c r="A35" s="111">
        <v>535</v>
      </c>
      <c r="B35" s="848" t="s">
        <v>427</v>
      </c>
      <c r="C35" s="849"/>
      <c r="D35" s="850"/>
      <c r="E35" s="179">
        <v>0</v>
      </c>
      <c r="F35" s="50">
        <v>0</v>
      </c>
      <c r="G35" s="50">
        <v>0</v>
      </c>
      <c r="H35" s="50">
        <v>0</v>
      </c>
      <c r="I35" s="50"/>
      <c r="J35" s="50">
        <v>20000</v>
      </c>
      <c r="K35" s="54">
        <f t="shared" si="2"/>
        <v>20000</v>
      </c>
    </row>
    <row r="36" spans="1:11" ht="12.75">
      <c r="A36" s="111">
        <v>539</v>
      </c>
      <c r="B36" s="172" t="s">
        <v>428</v>
      </c>
      <c r="C36" s="173"/>
      <c r="D36" s="174"/>
      <c r="E36" s="177">
        <v>4500</v>
      </c>
      <c r="F36" s="51">
        <v>5500</v>
      </c>
      <c r="G36" s="51">
        <v>1100</v>
      </c>
      <c r="H36" s="51">
        <v>1000</v>
      </c>
      <c r="I36" s="51">
        <v>1000</v>
      </c>
      <c r="J36" s="51">
        <v>1000</v>
      </c>
      <c r="K36" s="54">
        <f t="shared" si="2"/>
        <v>14100</v>
      </c>
    </row>
    <row r="37" spans="1:11" ht="12.75">
      <c r="A37" s="111">
        <v>540</v>
      </c>
      <c r="B37" s="839" t="s">
        <v>429</v>
      </c>
      <c r="C37" s="840"/>
      <c r="D37" s="841"/>
      <c r="E37" s="179">
        <v>202218</v>
      </c>
      <c r="F37" s="50">
        <v>155396</v>
      </c>
      <c r="G37" s="50">
        <v>86028</v>
      </c>
      <c r="H37" s="50">
        <v>26552</v>
      </c>
      <c r="I37" s="50">
        <v>650</v>
      </c>
      <c r="J37" s="50">
        <v>9650</v>
      </c>
      <c r="K37" s="54">
        <f t="shared" si="2"/>
        <v>480494</v>
      </c>
    </row>
    <row r="38" spans="1:11" ht="12.75">
      <c r="A38" s="111">
        <v>550</v>
      </c>
      <c r="B38" s="839" t="s">
        <v>430</v>
      </c>
      <c r="C38" s="840"/>
      <c r="D38" s="841"/>
      <c r="E38" s="177">
        <v>89600</v>
      </c>
      <c r="F38" s="51">
        <v>45100</v>
      </c>
      <c r="G38" s="51">
        <v>14500</v>
      </c>
      <c r="H38" s="51">
        <v>11650</v>
      </c>
      <c r="I38" s="51">
        <v>3300</v>
      </c>
      <c r="J38" s="51">
        <v>46500</v>
      </c>
      <c r="K38" s="54">
        <f t="shared" si="2"/>
        <v>210650</v>
      </c>
    </row>
    <row r="39" spans="1:11" ht="12.75">
      <c r="A39" s="111">
        <v>551</v>
      </c>
      <c r="B39" s="839" t="s">
        <v>431</v>
      </c>
      <c r="C39" s="840"/>
      <c r="D39" s="841"/>
      <c r="E39" s="177">
        <v>4200</v>
      </c>
      <c r="F39" s="51">
        <v>3000</v>
      </c>
      <c r="G39" s="51">
        <v>1100</v>
      </c>
      <c r="H39" s="51">
        <v>1100</v>
      </c>
      <c r="I39" s="51">
        <v>500</v>
      </c>
      <c r="J39" s="51">
        <v>17000</v>
      </c>
      <c r="K39" s="54">
        <f t="shared" si="2"/>
        <v>26900</v>
      </c>
    </row>
    <row r="40" spans="1:11" ht="12.75">
      <c r="A40" s="111">
        <v>552</v>
      </c>
      <c r="B40" s="839" t="s">
        <v>432</v>
      </c>
      <c r="C40" s="840"/>
      <c r="D40" s="841"/>
      <c r="E40" s="177">
        <v>9500</v>
      </c>
      <c r="F40" s="51">
        <v>12000</v>
      </c>
      <c r="G40" s="51">
        <v>2500</v>
      </c>
      <c r="H40" s="51">
        <v>2800</v>
      </c>
      <c r="I40" s="51">
        <v>1500</v>
      </c>
      <c r="J40" s="51">
        <v>23600</v>
      </c>
      <c r="K40" s="54">
        <f t="shared" si="2"/>
        <v>51900</v>
      </c>
    </row>
    <row r="41" spans="1:11" ht="12.75">
      <c r="A41" s="111">
        <v>553</v>
      </c>
      <c r="B41" s="839" t="s">
        <v>433</v>
      </c>
      <c r="C41" s="840"/>
      <c r="D41" s="841"/>
      <c r="E41" s="179">
        <v>800</v>
      </c>
      <c r="F41" s="50">
        <v>800</v>
      </c>
      <c r="G41" s="50">
        <v>200</v>
      </c>
      <c r="H41" s="50">
        <v>200</v>
      </c>
      <c r="I41" s="50">
        <v>50</v>
      </c>
      <c r="J41" s="50">
        <v>15450</v>
      </c>
      <c r="K41" s="50">
        <f t="shared" si="2"/>
        <v>17500</v>
      </c>
    </row>
    <row r="42" spans="1:11" ht="12.75">
      <c r="A42" s="178">
        <v>554</v>
      </c>
      <c r="B42" s="839" t="s">
        <v>434</v>
      </c>
      <c r="C42" s="840"/>
      <c r="D42" s="841"/>
      <c r="E42" s="177">
        <v>10500</v>
      </c>
      <c r="F42" s="51">
        <v>8500</v>
      </c>
      <c r="G42" s="51">
        <v>6500</v>
      </c>
      <c r="H42" s="51">
        <v>4500</v>
      </c>
      <c r="I42" s="51">
        <v>800</v>
      </c>
      <c r="J42" s="51">
        <v>16700</v>
      </c>
      <c r="K42" s="54">
        <f t="shared" si="2"/>
        <v>47500</v>
      </c>
    </row>
    <row r="43" spans="1:11" ht="12.75">
      <c r="A43" s="111">
        <v>555</v>
      </c>
      <c r="B43" s="839" t="s">
        <v>435</v>
      </c>
      <c r="C43" s="840"/>
      <c r="D43" s="841"/>
      <c r="E43" s="177">
        <v>438057</v>
      </c>
      <c r="F43" s="51">
        <v>262893</v>
      </c>
      <c r="G43" s="51">
        <v>153687</v>
      </c>
      <c r="H43" s="51">
        <v>82535</v>
      </c>
      <c r="I43" s="50">
        <v>3500</v>
      </c>
      <c r="J43" s="50">
        <v>6600</v>
      </c>
      <c r="K43" s="54">
        <f t="shared" si="2"/>
        <v>947272</v>
      </c>
    </row>
    <row r="44" spans="1:11" ht="12.75">
      <c r="A44" s="111">
        <v>556</v>
      </c>
      <c r="B44" s="839" t="s">
        <v>436</v>
      </c>
      <c r="C44" s="840"/>
      <c r="D44" s="841"/>
      <c r="E44" s="177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4">
        <f t="shared" si="2"/>
        <v>0</v>
      </c>
    </row>
    <row r="45" spans="1:11" ht="12.75">
      <c r="A45" s="111">
        <v>559</v>
      </c>
      <c r="B45" s="839" t="s">
        <v>437</v>
      </c>
      <c r="C45" s="840"/>
      <c r="D45" s="841"/>
      <c r="E45" s="177">
        <v>11000</v>
      </c>
      <c r="F45" s="51">
        <v>12000</v>
      </c>
      <c r="G45" s="51">
        <v>3000</v>
      </c>
      <c r="H45" s="51">
        <v>3500</v>
      </c>
      <c r="I45" s="51">
        <v>1500</v>
      </c>
      <c r="J45" s="51">
        <v>7500</v>
      </c>
      <c r="K45" s="54">
        <f t="shared" si="2"/>
        <v>38500</v>
      </c>
    </row>
    <row r="46" spans="1:11" ht="12.75">
      <c r="A46" s="111">
        <v>561</v>
      </c>
      <c r="B46" s="839" t="s">
        <v>438</v>
      </c>
      <c r="C46" s="840"/>
      <c r="D46" s="841"/>
      <c r="E46" s="177">
        <v>2050</v>
      </c>
      <c r="F46" s="51">
        <v>1130</v>
      </c>
      <c r="G46" s="51">
        <v>680</v>
      </c>
      <c r="H46" s="51">
        <v>480</v>
      </c>
      <c r="I46" s="51">
        <v>550</v>
      </c>
      <c r="J46" s="51">
        <v>17000</v>
      </c>
      <c r="K46" s="54">
        <f t="shared" si="2"/>
        <v>21890</v>
      </c>
    </row>
    <row r="47" spans="1:11" ht="12.75">
      <c r="A47" s="111">
        <v>575</v>
      </c>
      <c r="B47" s="172" t="s">
        <v>443</v>
      </c>
      <c r="C47" s="173"/>
      <c r="D47" s="174"/>
      <c r="E47" s="177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4">
        <f t="shared" si="2"/>
        <v>0</v>
      </c>
    </row>
    <row r="48" spans="1:11" ht="12.75">
      <c r="A48" s="111">
        <v>579</v>
      </c>
      <c r="B48" s="839" t="s">
        <v>439</v>
      </c>
      <c r="C48" s="840"/>
      <c r="D48" s="841"/>
      <c r="E48" s="177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4">
        <f t="shared" si="2"/>
        <v>0</v>
      </c>
    </row>
    <row r="49" spans="1:11" ht="12.75">
      <c r="A49" s="842" t="s">
        <v>440</v>
      </c>
      <c r="B49" s="843"/>
      <c r="C49" s="843"/>
      <c r="D49" s="844"/>
      <c r="E49" s="550">
        <f>SUM(E21:E48)</f>
        <v>9622562.5</v>
      </c>
      <c r="F49" s="550">
        <f>SUM(F20:F48)</f>
        <v>5747274</v>
      </c>
      <c r="G49" s="550">
        <f>SUM(G20:G48)</f>
        <v>3196193</v>
      </c>
      <c r="H49" s="550">
        <f>SUM(H20:H48)</f>
        <v>1492606</v>
      </c>
      <c r="I49" s="550">
        <f>SUM(I21:I48)</f>
        <v>640174</v>
      </c>
      <c r="J49" s="550">
        <f>SUM(J20:J48)</f>
        <v>1103217</v>
      </c>
      <c r="K49" s="550">
        <f t="shared" si="2"/>
        <v>21802026.5</v>
      </c>
    </row>
    <row r="50" spans="1:11" ht="12.75">
      <c r="A50" s="845" t="s">
        <v>441</v>
      </c>
      <c r="B50" s="846"/>
      <c r="C50" s="846"/>
      <c r="D50" s="847"/>
      <c r="E50" s="310">
        <f aca="true" t="shared" si="3" ref="E50:J50">E18-E49</f>
        <v>78990.5</v>
      </c>
      <c r="F50" s="310">
        <f t="shared" si="3"/>
        <v>465795</v>
      </c>
      <c r="G50" s="310">
        <f t="shared" si="3"/>
        <v>378194</v>
      </c>
      <c r="H50" s="310">
        <f t="shared" si="3"/>
        <v>438117</v>
      </c>
      <c r="I50" s="310">
        <f t="shared" si="3"/>
        <v>-244112</v>
      </c>
      <c r="J50" s="310">
        <f t="shared" si="3"/>
        <v>-978337</v>
      </c>
      <c r="K50" s="310">
        <f t="shared" si="2"/>
        <v>138647.5</v>
      </c>
    </row>
  </sheetData>
  <sheetProtection/>
  <mergeCells count="43">
    <mergeCell ref="A2:C2"/>
    <mergeCell ref="A3:C3"/>
    <mergeCell ref="A4:K4"/>
    <mergeCell ref="A5:K5"/>
    <mergeCell ref="A7:D8"/>
    <mergeCell ref="E7:J7"/>
    <mergeCell ref="K7:K8"/>
    <mergeCell ref="A9:D9"/>
    <mergeCell ref="B10:D10"/>
    <mergeCell ref="B11:D11"/>
    <mergeCell ref="B12:D12"/>
    <mergeCell ref="B13:D13"/>
    <mergeCell ref="B14:D14"/>
    <mergeCell ref="B15:D15"/>
    <mergeCell ref="B16:D16"/>
    <mergeCell ref="A18:D18"/>
    <mergeCell ref="A19:D19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A49:D49"/>
    <mergeCell ref="A50:D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1">
      <selection activeCell="O5" sqref="O5"/>
    </sheetView>
  </sheetViews>
  <sheetFormatPr defaultColWidth="9.140625" defaultRowHeight="12.75"/>
  <cols>
    <col min="2" max="2" width="27.7109375" style="0" customWidth="1"/>
    <col min="3" max="3" width="6.28125" style="0" customWidth="1"/>
    <col min="4" max="4" width="7.00390625" style="0" customWidth="1"/>
    <col min="6" max="6" width="6.8515625" style="0" customWidth="1"/>
    <col min="7" max="7" width="8.28125" style="0" customWidth="1"/>
    <col min="8" max="8" width="7.00390625" style="0" customWidth="1"/>
    <col min="9" max="9" width="10.421875" style="0" customWidth="1"/>
    <col min="10" max="10" width="5.57421875" style="0" customWidth="1"/>
    <col min="11" max="11" width="7.7109375" style="0" customWidth="1"/>
    <col min="12" max="12" width="5.7109375" style="0" customWidth="1"/>
    <col min="13" max="13" width="7.421875" style="0" customWidth="1"/>
    <col min="14" max="14" width="7.00390625" style="0" customWidth="1"/>
    <col min="17" max="18" width="9.140625" style="0" bestFit="1" customWidth="1"/>
    <col min="20" max="20" width="11.57421875" style="0" bestFit="1" customWidth="1"/>
  </cols>
  <sheetData>
    <row r="2" spans="1:15" ht="12.75">
      <c r="A2" s="47" t="s">
        <v>292</v>
      </c>
      <c r="B2" s="47"/>
      <c r="C2" s="47"/>
      <c r="D2" s="210"/>
      <c r="E2" s="210"/>
      <c r="F2" s="210"/>
      <c r="G2" s="37"/>
      <c r="H2" s="37"/>
      <c r="I2" s="37"/>
      <c r="J2" s="37"/>
      <c r="K2" s="37"/>
      <c r="L2" s="37"/>
      <c r="M2" s="37"/>
      <c r="N2" s="37"/>
      <c r="O2" s="248" t="s">
        <v>578</v>
      </c>
    </row>
    <row r="3" spans="1:15" ht="12.75">
      <c r="A3" s="47" t="s">
        <v>23</v>
      </c>
      <c r="B3" s="47"/>
      <c r="C3" s="47"/>
      <c r="D3" s="210"/>
      <c r="E3" s="210"/>
      <c r="F3" s="210"/>
      <c r="G3" s="211"/>
      <c r="H3" s="211"/>
      <c r="I3" s="211"/>
      <c r="J3" s="211"/>
      <c r="K3" s="211"/>
      <c r="L3" s="211"/>
      <c r="M3" s="37"/>
      <c r="N3" s="37"/>
      <c r="O3" s="8"/>
    </row>
    <row r="4" spans="1:15" ht="12.75">
      <c r="A4" s="860" t="s">
        <v>543</v>
      </c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</row>
    <row r="5" spans="1:15" ht="12.75">
      <c r="A5" s="209"/>
      <c r="B5" s="26"/>
      <c r="C5" s="26"/>
      <c r="D5" s="313"/>
      <c r="E5" s="313"/>
      <c r="F5" s="313"/>
      <c r="G5" s="26"/>
      <c r="H5" s="26"/>
      <c r="I5" s="26"/>
      <c r="J5" s="26"/>
      <c r="K5" s="26"/>
      <c r="L5" s="26"/>
      <c r="M5" s="26"/>
      <c r="N5" s="26"/>
      <c r="O5" s="26" t="s">
        <v>605</v>
      </c>
    </row>
    <row r="6" spans="1:15" ht="12.75">
      <c r="A6" s="861" t="s">
        <v>455</v>
      </c>
      <c r="B6" s="863" t="s">
        <v>258</v>
      </c>
      <c r="C6" s="863" t="s">
        <v>259</v>
      </c>
      <c r="D6" s="865" t="s">
        <v>260</v>
      </c>
      <c r="E6" s="866"/>
      <c r="F6" s="867" t="s">
        <v>261</v>
      </c>
      <c r="G6" s="868"/>
      <c r="H6" s="867" t="s">
        <v>262</v>
      </c>
      <c r="I6" s="869"/>
      <c r="J6" s="867" t="s">
        <v>263</v>
      </c>
      <c r="K6" s="869"/>
      <c r="L6" s="867" t="s">
        <v>456</v>
      </c>
      <c r="M6" s="869"/>
      <c r="N6" s="867" t="s">
        <v>130</v>
      </c>
      <c r="O6" s="868"/>
    </row>
    <row r="7" spans="1:15" ht="12.75">
      <c r="A7" s="862"/>
      <c r="B7" s="864"/>
      <c r="C7" s="864"/>
      <c r="D7" s="327" t="s">
        <v>457</v>
      </c>
      <c r="E7" s="328" t="s">
        <v>458</v>
      </c>
      <c r="F7" s="327" t="s">
        <v>457</v>
      </c>
      <c r="G7" s="521" t="s">
        <v>458</v>
      </c>
      <c r="H7" s="520" t="s">
        <v>457</v>
      </c>
      <c r="I7" s="521" t="s">
        <v>458</v>
      </c>
      <c r="J7" s="520" t="s">
        <v>457</v>
      </c>
      <c r="K7" s="521" t="s">
        <v>458</v>
      </c>
      <c r="L7" s="520" t="s">
        <v>457</v>
      </c>
      <c r="M7" s="521" t="s">
        <v>458</v>
      </c>
      <c r="N7" s="520" t="s">
        <v>457</v>
      </c>
      <c r="O7" s="521" t="s">
        <v>458</v>
      </c>
    </row>
    <row r="8" spans="1:15" ht="12.75">
      <c r="A8" s="212">
        <v>1</v>
      </c>
      <c r="B8" s="213" t="s">
        <v>276</v>
      </c>
      <c r="C8" s="214" t="s">
        <v>229</v>
      </c>
      <c r="D8" s="184">
        <v>0</v>
      </c>
      <c r="E8" s="185">
        <v>0</v>
      </c>
      <c r="F8" s="249">
        <v>0</v>
      </c>
      <c r="G8" s="185">
        <v>0</v>
      </c>
      <c r="H8" s="184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4"/>
      <c r="O8" s="213">
        <f aca="true" t="shared" si="0" ref="O8:O84">E8+G8+I8+K8+M8</f>
        <v>0</v>
      </c>
    </row>
    <row r="9" spans="1:15" ht="12.75">
      <c r="A9" s="212">
        <v>2</v>
      </c>
      <c r="B9" s="213" t="s">
        <v>502</v>
      </c>
      <c r="C9" s="214" t="s">
        <v>229</v>
      </c>
      <c r="D9" s="184">
        <v>0.5</v>
      </c>
      <c r="E9" s="185">
        <v>20000</v>
      </c>
      <c r="F9" s="249">
        <v>0</v>
      </c>
      <c r="G9" s="185">
        <v>0</v>
      </c>
      <c r="H9" s="184">
        <v>7.5</v>
      </c>
      <c r="I9" s="185">
        <v>862500</v>
      </c>
      <c r="J9" s="185">
        <v>0</v>
      </c>
      <c r="K9" s="185">
        <v>0</v>
      </c>
      <c r="L9" s="185">
        <v>0</v>
      </c>
      <c r="M9" s="185">
        <v>0</v>
      </c>
      <c r="N9" s="184"/>
      <c r="O9" s="213">
        <f t="shared" si="0"/>
        <v>882500</v>
      </c>
    </row>
    <row r="10" spans="1:15" ht="12.75">
      <c r="A10" s="212">
        <v>3</v>
      </c>
      <c r="B10" s="213" t="s">
        <v>503</v>
      </c>
      <c r="C10" s="214" t="s">
        <v>229</v>
      </c>
      <c r="D10" s="184">
        <v>5</v>
      </c>
      <c r="E10" s="185">
        <v>35000</v>
      </c>
      <c r="F10" s="249">
        <v>0</v>
      </c>
      <c r="G10" s="185">
        <v>0</v>
      </c>
      <c r="H10" s="184">
        <v>8</v>
      </c>
      <c r="I10" s="185">
        <v>80000</v>
      </c>
      <c r="J10" s="185">
        <v>0</v>
      </c>
      <c r="K10" s="185">
        <v>30000</v>
      </c>
      <c r="L10" s="185">
        <v>0</v>
      </c>
      <c r="M10" s="185">
        <v>0</v>
      </c>
      <c r="N10" s="184"/>
      <c r="O10" s="213">
        <f t="shared" si="0"/>
        <v>145000</v>
      </c>
    </row>
    <row r="11" spans="1:15" ht="12.75">
      <c r="A11" s="212">
        <v>4</v>
      </c>
      <c r="B11" s="213" t="s">
        <v>504</v>
      </c>
      <c r="C11" s="214" t="s">
        <v>229</v>
      </c>
      <c r="D11" s="184">
        <v>0</v>
      </c>
      <c r="E11" s="185">
        <v>0</v>
      </c>
      <c r="F11" s="249">
        <v>0</v>
      </c>
      <c r="G11" s="185">
        <v>0</v>
      </c>
      <c r="H11" s="184">
        <v>19.5</v>
      </c>
      <c r="I11" s="185">
        <v>58500</v>
      </c>
      <c r="J11" s="185">
        <v>0</v>
      </c>
      <c r="K11" s="185">
        <v>0</v>
      </c>
      <c r="L11" s="185">
        <v>0</v>
      </c>
      <c r="M11" s="185">
        <v>0</v>
      </c>
      <c r="N11" s="184"/>
      <c r="O11" s="213">
        <f t="shared" si="0"/>
        <v>58500</v>
      </c>
    </row>
    <row r="12" spans="1:15" ht="12.75">
      <c r="A12" s="212">
        <v>6</v>
      </c>
      <c r="B12" s="213" t="s">
        <v>505</v>
      </c>
      <c r="C12" s="214" t="s">
        <v>137</v>
      </c>
      <c r="D12" s="185">
        <v>3</v>
      </c>
      <c r="E12" s="185">
        <v>30000</v>
      </c>
      <c r="F12" s="249">
        <v>0</v>
      </c>
      <c r="G12" s="185">
        <v>0</v>
      </c>
      <c r="H12" s="185">
        <v>10</v>
      </c>
      <c r="I12" s="185">
        <v>100000</v>
      </c>
      <c r="J12" s="185">
        <v>1</v>
      </c>
      <c r="K12" s="185">
        <v>10000</v>
      </c>
      <c r="L12" s="185">
        <v>0</v>
      </c>
      <c r="M12" s="185">
        <v>0</v>
      </c>
      <c r="N12" s="184"/>
      <c r="O12" s="213">
        <f t="shared" si="0"/>
        <v>140000</v>
      </c>
    </row>
    <row r="13" spans="1:15" ht="12.75">
      <c r="A13" s="212">
        <v>7</v>
      </c>
      <c r="B13" s="213" t="s">
        <v>506</v>
      </c>
      <c r="C13" s="214" t="s">
        <v>137</v>
      </c>
      <c r="D13" s="185">
        <v>5</v>
      </c>
      <c r="E13" s="185">
        <v>15000</v>
      </c>
      <c r="F13" s="249">
        <v>0</v>
      </c>
      <c r="G13" s="185">
        <v>0</v>
      </c>
      <c r="H13" s="185">
        <v>4</v>
      </c>
      <c r="I13" s="185">
        <v>20000</v>
      </c>
      <c r="J13" s="185"/>
      <c r="K13" s="185"/>
      <c r="L13" s="185">
        <v>0</v>
      </c>
      <c r="M13" s="185">
        <v>0</v>
      </c>
      <c r="N13" s="184"/>
      <c r="O13" s="213">
        <f t="shared" si="0"/>
        <v>35000</v>
      </c>
    </row>
    <row r="14" spans="1:15" ht="12.75">
      <c r="A14" s="212">
        <v>8</v>
      </c>
      <c r="B14" s="213" t="s">
        <v>283</v>
      </c>
      <c r="C14" s="214" t="s">
        <v>137</v>
      </c>
      <c r="D14" s="185">
        <v>3</v>
      </c>
      <c r="E14" s="185">
        <v>675000</v>
      </c>
      <c r="F14" s="249">
        <v>0</v>
      </c>
      <c r="G14" s="185">
        <v>0</v>
      </c>
      <c r="H14" s="185">
        <v>1</v>
      </c>
      <c r="I14" s="185">
        <v>300000</v>
      </c>
      <c r="J14" s="185">
        <v>1</v>
      </c>
      <c r="K14" s="185">
        <v>350000</v>
      </c>
      <c r="L14" s="185">
        <v>0</v>
      </c>
      <c r="M14" s="185">
        <v>0</v>
      </c>
      <c r="N14" s="184"/>
      <c r="O14" s="213">
        <f t="shared" si="0"/>
        <v>1325000</v>
      </c>
    </row>
    <row r="15" spans="1:15" ht="12.75">
      <c r="A15" s="212">
        <v>9</v>
      </c>
      <c r="B15" s="215" t="s">
        <v>277</v>
      </c>
      <c r="C15" s="216" t="s">
        <v>143</v>
      </c>
      <c r="D15" s="217" t="s">
        <v>579</v>
      </c>
      <c r="E15" s="185">
        <v>20000</v>
      </c>
      <c r="F15" s="249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4"/>
      <c r="O15" s="213">
        <f t="shared" si="0"/>
        <v>20000</v>
      </c>
    </row>
    <row r="16" spans="1:15" ht="12.75">
      <c r="A16" s="212">
        <f>A15+1</f>
        <v>10</v>
      </c>
      <c r="B16" s="215" t="s">
        <v>278</v>
      </c>
      <c r="C16" s="216" t="s">
        <v>137</v>
      </c>
      <c r="D16" s="217" t="s">
        <v>396</v>
      </c>
      <c r="E16" s="185">
        <v>0</v>
      </c>
      <c r="F16" s="185">
        <v>1</v>
      </c>
      <c r="G16" s="185">
        <v>500000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4"/>
      <c r="O16" s="213">
        <f t="shared" si="0"/>
        <v>500000</v>
      </c>
    </row>
    <row r="17" spans="1:15" ht="12.75">
      <c r="A17" s="212">
        <v>11</v>
      </c>
      <c r="B17" s="213" t="s">
        <v>580</v>
      </c>
      <c r="C17" s="214" t="s">
        <v>137</v>
      </c>
      <c r="D17" s="185">
        <v>1</v>
      </c>
      <c r="E17" s="185">
        <v>45000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4"/>
      <c r="O17" s="213">
        <f t="shared" si="0"/>
        <v>45000</v>
      </c>
    </row>
    <row r="18" spans="1:15" ht="12.75">
      <c r="A18" s="212">
        <v>12</v>
      </c>
      <c r="B18" s="213" t="s">
        <v>459</v>
      </c>
      <c r="C18" s="214" t="s">
        <v>137</v>
      </c>
      <c r="D18" s="185">
        <v>0</v>
      </c>
      <c r="E18" s="185">
        <v>0</v>
      </c>
      <c r="F18" s="185">
        <v>0</v>
      </c>
      <c r="G18" s="185">
        <v>0</v>
      </c>
      <c r="H18" s="185">
        <v>2</v>
      </c>
      <c r="I18" s="185">
        <v>6400</v>
      </c>
      <c r="J18" s="185">
        <v>0</v>
      </c>
      <c r="K18" s="185">
        <v>0</v>
      </c>
      <c r="L18" s="185">
        <v>0</v>
      </c>
      <c r="M18" s="185">
        <v>0</v>
      </c>
      <c r="N18" s="184"/>
      <c r="O18" s="213">
        <f t="shared" si="0"/>
        <v>6400</v>
      </c>
    </row>
    <row r="19" spans="1:15" ht="12.75">
      <c r="A19" s="212">
        <v>13</v>
      </c>
      <c r="B19" s="218" t="s">
        <v>264</v>
      </c>
      <c r="C19" s="219" t="s">
        <v>137</v>
      </c>
      <c r="D19" s="185">
        <v>5</v>
      </c>
      <c r="E19" s="185">
        <v>6000</v>
      </c>
      <c r="F19" s="185">
        <v>7</v>
      </c>
      <c r="G19" s="185">
        <v>10500</v>
      </c>
      <c r="H19" s="185">
        <v>4</v>
      </c>
      <c r="I19" s="185">
        <v>7200</v>
      </c>
      <c r="J19" s="185">
        <v>3</v>
      </c>
      <c r="K19" s="185">
        <v>3900</v>
      </c>
      <c r="L19" s="185">
        <v>0</v>
      </c>
      <c r="M19" s="185">
        <v>0</v>
      </c>
      <c r="N19" s="184"/>
      <c r="O19" s="213">
        <f t="shared" si="0"/>
        <v>27600</v>
      </c>
    </row>
    <row r="20" spans="1:15" ht="12.75">
      <c r="A20" s="212">
        <v>14</v>
      </c>
      <c r="B20" s="221" t="s">
        <v>460</v>
      </c>
      <c r="C20" s="219" t="s">
        <v>137</v>
      </c>
      <c r="D20" s="185">
        <v>0</v>
      </c>
      <c r="E20" s="185">
        <v>0</v>
      </c>
      <c r="F20" s="185">
        <v>0</v>
      </c>
      <c r="G20" s="185">
        <v>0</v>
      </c>
      <c r="H20" s="185">
        <v>10</v>
      </c>
      <c r="I20" s="185">
        <v>1000</v>
      </c>
      <c r="J20" s="185">
        <v>0</v>
      </c>
      <c r="K20" s="185">
        <v>200</v>
      </c>
      <c r="L20" s="185">
        <v>0</v>
      </c>
      <c r="M20" s="185">
        <v>3000</v>
      </c>
      <c r="N20" s="184"/>
      <c r="O20" s="213">
        <f t="shared" si="0"/>
        <v>4200</v>
      </c>
    </row>
    <row r="21" spans="1:15" ht="12.75">
      <c r="A21" s="212">
        <v>15</v>
      </c>
      <c r="B21" s="218" t="s">
        <v>364</v>
      </c>
      <c r="C21" s="219" t="s">
        <v>137</v>
      </c>
      <c r="D21" s="185">
        <v>1</v>
      </c>
      <c r="E21" s="185">
        <v>45000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4"/>
      <c r="O21" s="213">
        <f t="shared" si="0"/>
        <v>45000</v>
      </c>
    </row>
    <row r="22" spans="1:15" ht="12.75">
      <c r="A22" s="212">
        <v>16</v>
      </c>
      <c r="B22" s="218" t="s">
        <v>500</v>
      </c>
      <c r="C22" s="219" t="s">
        <v>137</v>
      </c>
      <c r="D22" s="185">
        <v>0</v>
      </c>
      <c r="E22" s="185">
        <v>0</v>
      </c>
      <c r="F22" s="185">
        <v>0</v>
      </c>
      <c r="G22" s="185">
        <v>0</v>
      </c>
      <c r="H22" s="185">
        <v>4</v>
      </c>
      <c r="I22" s="185">
        <v>1800</v>
      </c>
      <c r="J22" s="185">
        <v>0</v>
      </c>
      <c r="K22" s="185">
        <v>0</v>
      </c>
      <c r="L22" s="185">
        <v>0</v>
      </c>
      <c r="M22" s="185">
        <v>0</v>
      </c>
      <c r="N22" s="184"/>
      <c r="O22" s="213">
        <f t="shared" si="0"/>
        <v>1800</v>
      </c>
    </row>
    <row r="23" spans="1:15" ht="12.75">
      <c r="A23" s="212">
        <v>17</v>
      </c>
      <c r="B23" s="218" t="s">
        <v>501</v>
      </c>
      <c r="C23" s="219" t="s">
        <v>137</v>
      </c>
      <c r="D23" s="185">
        <v>0</v>
      </c>
      <c r="E23" s="185">
        <v>0</v>
      </c>
      <c r="F23" s="185">
        <v>0</v>
      </c>
      <c r="G23" s="185">
        <v>0</v>
      </c>
      <c r="H23" s="185">
        <v>6</v>
      </c>
      <c r="I23" s="185">
        <v>180</v>
      </c>
      <c r="J23" s="185">
        <v>0</v>
      </c>
      <c r="K23" s="185">
        <v>0</v>
      </c>
      <c r="L23" s="185">
        <v>0</v>
      </c>
      <c r="M23" s="185">
        <v>0</v>
      </c>
      <c r="N23" s="184"/>
      <c r="O23" s="213">
        <f t="shared" si="0"/>
        <v>180</v>
      </c>
    </row>
    <row r="24" spans="1:15" ht="12.75">
      <c r="A24" s="212">
        <v>18</v>
      </c>
      <c r="B24" s="218" t="s">
        <v>390</v>
      </c>
      <c r="C24" s="219" t="s">
        <v>137</v>
      </c>
      <c r="D24" s="185">
        <v>2</v>
      </c>
      <c r="E24" s="185">
        <v>65000</v>
      </c>
      <c r="F24" s="185">
        <v>1</v>
      </c>
      <c r="G24" s="185">
        <v>65000</v>
      </c>
      <c r="H24" s="185">
        <v>1</v>
      </c>
      <c r="I24" s="185">
        <v>70000</v>
      </c>
      <c r="J24" s="185">
        <v>0</v>
      </c>
      <c r="K24" s="185">
        <v>0</v>
      </c>
      <c r="L24" s="185">
        <v>0</v>
      </c>
      <c r="M24" s="185">
        <v>0</v>
      </c>
      <c r="N24" s="184"/>
      <c r="O24" s="213">
        <f t="shared" si="0"/>
        <v>200000</v>
      </c>
    </row>
    <row r="25" spans="1:15" ht="12.75">
      <c r="A25" s="212">
        <v>19</v>
      </c>
      <c r="B25" s="218" t="s">
        <v>279</v>
      </c>
      <c r="C25" s="219" t="s">
        <v>137</v>
      </c>
      <c r="D25" s="185">
        <v>0</v>
      </c>
      <c r="E25" s="185">
        <v>0</v>
      </c>
      <c r="F25" s="185">
        <v>3</v>
      </c>
      <c r="G25" s="185">
        <v>105000</v>
      </c>
      <c r="H25" s="185">
        <v>2</v>
      </c>
      <c r="I25" s="185">
        <v>80000</v>
      </c>
      <c r="J25" s="185">
        <v>1</v>
      </c>
      <c r="K25" s="185">
        <v>25000</v>
      </c>
      <c r="L25" s="185">
        <v>2</v>
      </c>
      <c r="M25" s="185">
        <v>60000</v>
      </c>
      <c r="N25" s="184"/>
      <c r="O25" s="213">
        <f t="shared" si="0"/>
        <v>270000</v>
      </c>
    </row>
    <row r="26" spans="1:15" ht="12.75">
      <c r="A26" s="212">
        <v>20</v>
      </c>
      <c r="B26" s="218" t="s">
        <v>391</v>
      </c>
      <c r="C26" s="219" t="s">
        <v>137</v>
      </c>
      <c r="D26" s="185">
        <v>3</v>
      </c>
      <c r="E26" s="185">
        <v>4600</v>
      </c>
      <c r="F26" s="185">
        <v>5</v>
      </c>
      <c r="G26" s="185">
        <v>7500</v>
      </c>
      <c r="H26" s="185">
        <v>3</v>
      </c>
      <c r="I26" s="185">
        <v>4500</v>
      </c>
      <c r="J26" s="185">
        <v>2</v>
      </c>
      <c r="K26" s="185">
        <v>2500</v>
      </c>
      <c r="L26" s="185">
        <v>4</v>
      </c>
      <c r="M26" s="185">
        <v>6000</v>
      </c>
      <c r="N26" s="184"/>
      <c r="O26" s="213">
        <f t="shared" si="0"/>
        <v>25100</v>
      </c>
    </row>
    <row r="27" spans="1:15" ht="12.75">
      <c r="A27" s="212">
        <v>21</v>
      </c>
      <c r="B27" s="220" t="s">
        <v>280</v>
      </c>
      <c r="C27" s="219" t="s">
        <v>137</v>
      </c>
      <c r="D27" s="185">
        <v>2</v>
      </c>
      <c r="E27" s="185">
        <v>500</v>
      </c>
      <c r="F27" s="185">
        <v>1</v>
      </c>
      <c r="G27" s="185">
        <v>1500</v>
      </c>
      <c r="H27" s="185">
        <v>0</v>
      </c>
      <c r="I27" s="185">
        <v>0</v>
      </c>
      <c r="J27" s="185">
        <v>1</v>
      </c>
      <c r="K27" s="185">
        <v>250</v>
      </c>
      <c r="L27" s="185">
        <v>3</v>
      </c>
      <c r="M27" s="185">
        <v>1000</v>
      </c>
      <c r="N27" s="184"/>
      <c r="O27" s="213">
        <f t="shared" si="0"/>
        <v>3250</v>
      </c>
    </row>
    <row r="28" spans="1:15" ht="12.75">
      <c r="A28" s="212">
        <v>22</v>
      </c>
      <c r="B28" s="220" t="s">
        <v>461</v>
      </c>
      <c r="C28" s="219" t="s">
        <v>137</v>
      </c>
      <c r="D28" s="185">
        <v>1</v>
      </c>
      <c r="E28" s="185">
        <v>250</v>
      </c>
      <c r="F28" s="185">
        <v>0</v>
      </c>
      <c r="G28" s="185">
        <v>0</v>
      </c>
      <c r="H28" s="185">
        <v>1</v>
      </c>
      <c r="I28" s="185">
        <v>500</v>
      </c>
      <c r="J28" s="185">
        <v>1</v>
      </c>
      <c r="K28" s="185">
        <v>300</v>
      </c>
      <c r="L28" s="185">
        <v>1</v>
      </c>
      <c r="M28" s="185">
        <v>1000</v>
      </c>
      <c r="N28" s="184"/>
      <c r="O28" s="213">
        <f t="shared" si="0"/>
        <v>2050</v>
      </c>
    </row>
    <row r="29" spans="1:15" ht="12.75">
      <c r="A29" s="212">
        <v>23</v>
      </c>
      <c r="B29" s="220" t="s">
        <v>467</v>
      </c>
      <c r="C29" s="219" t="s">
        <v>137</v>
      </c>
      <c r="D29" s="185">
        <v>1</v>
      </c>
      <c r="E29" s="185">
        <v>35000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4"/>
      <c r="O29" s="213">
        <f t="shared" si="0"/>
        <v>35000</v>
      </c>
    </row>
    <row r="30" spans="1:15" ht="12.75">
      <c r="A30" s="212">
        <v>24</v>
      </c>
      <c r="B30" s="220" t="s">
        <v>462</v>
      </c>
      <c r="C30" s="219" t="s">
        <v>137</v>
      </c>
      <c r="D30" s="185">
        <v>0</v>
      </c>
      <c r="E30" s="185">
        <v>0</v>
      </c>
      <c r="F30" s="185">
        <v>0</v>
      </c>
      <c r="G30" s="185">
        <v>0</v>
      </c>
      <c r="H30" s="185">
        <v>3</v>
      </c>
      <c r="I30" s="185">
        <v>6000</v>
      </c>
      <c r="J30" s="185">
        <v>1</v>
      </c>
      <c r="K30" s="185">
        <v>1500</v>
      </c>
      <c r="L30" s="185">
        <v>0</v>
      </c>
      <c r="M30" s="185">
        <v>0</v>
      </c>
      <c r="N30" s="184"/>
      <c r="O30" s="213">
        <f t="shared" si="0"/>
        <v>7500</v>
      </c>
    </row>
    <row r="31" spans="1:15" ht="12.75">
      <c r="A31" s="212">
        <v>25</v>
      </c>
      <c r="B31" s="218" t="s">
        <v>281</v>
      </c>
      <c r="C31" s="219" t="s">
        <v>137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1</v>
      </c>
      <c r="K31" s="185">
        <v>2000</v>
      </c>
      <c r="L31" s="185">
        <v>0</v>
      </c>
      <c r="M31" s="185">
        <v>0</v>
      </c>
      <c r="N31" s="184"/>
      <c r="O31" s="213">
        <f t="shared" si="0"/>
        <v>2000</v>
      </c>
    </row>
    <row r="32" spans="1:15" ht="12.75">
      <c r="A32" s="212">
        <v>26</v>
      </c>
      <c r="B32" s="218" t="s">
        <v>463</v>
      </c>
      <c r="C32" s="219" t="s">
        <v>137</v>
      </c>
      <c r="D32" s="185">
        <v>0</v>
      </c>
      <c r="E32" s="185">
        <v>0</v>
      </c>
      <c r="F32" s="185">
        <v>2</v>
      </c>
      <c r="G32" s="185">
        <v>3000</v>
      </c>
      <c r="H32" s="185">
        <v>1</v>
      </c>
      <c r="I32" s="185">
        <v>1400</v>
      </c>
      <c r="J32" s="185">
        <v>1</v>
      </c>
      <c r="K32" s="185">
        <v>2000</v>
      </c>
      <c r="L32" s="185">
        <v>0</v>
      </c>
      <c r="M32" s="185">
        <v>0</v>
      </c>
      <c r="N32" s="184"/>
      <c r="O32" s="213">
        <f t="shared" si="0"/>
        <v>6400</v>
      </c>
    </row>
    <row r="33" spans="1:15" ht="12.75">
      <c r="A33" s="212">
        <v>27</v>
      </c>
      <c r="B33" s="221" t="s">
        <v>464</v>
      </c>
      <c r="C33" s="219" t="s">
        <v>137</v>
      </c>
      <c r="D33" s="185">
        <v>3</v>
      </c>
      <c r="E33" s="185">
        <v>1000</v>
      </c>
      <c r="F33" s="185">
        <v>5</v>
      </c>
      <c r="G33" s="185">
        <v>6000</v>
      </c>
      <c r="H33" s="185">
        <v>0</v>
      </c>
      <c r="I33" s="185">
        <v>3000</v>
      </c>
      <c r="J33" s="185">
        <v>0</v>
      </c>
      <c r="K33" s="185">
        <v>2000</v>
      </c>
      <c r="L33" s="185">
        <v>3</v>
      </c>
      <c r="M33" s="185">
        <v>5000</v>
      </c>
      <c r="N33" s="184"/>
      <c r="O33" s="213">
        <f t="shared" si="0"/>
        <v>17000</v>
      </c>
    </row>
    <row r="34" spans="1:15" ht="12.75">
      <c r="A34" s="212">
        <v>28</v>
      </c>
      <c r="B34" s="218" t="s">
        <v>392</v>
      </c>
      <c r="C34" s="219" t="s">
        <v>137</v>
      </c>
      <c r="D34" s="185">
        <v>0</v>
      </c>
      <c r="E34" s="185">
        <v>0</v>
      </c>
      <c r="F34" s="185">
        <v>2</v>
      </c>
      <c r="G34" s="185">
        <v>6000</v>
      </c>
      <c r="H34" s="185">
        <v>0</v>
      </c>
      <c r="I34" s="185">
        <v>15000</v>
      </c>
      <c r="J34" s="185">
        <v>0</v>
      </c>
      <c r="K34" s="185">
        <v>2000</v>
      </c>
      <c r="L34" s="185">
        <v>0</v>
      </c>
      <c r="M34" s="185">
        <v>0</v>
      </c>
      <c r="N34" s="184"/>
      <c r="O34" s="213">
        <f t="shared" si="0"/>
        <v>23000</v>
      </c>
    </row>
    <row r="35" spans="1:15" ht="12.75">
      <c r="A35" s="212">
        <v>29</v>
      </c>
      <c r="B35" s="218" t="s">
        <v>365</v>
      </c>
      <c r="C35" s="219" t="s">
        <v>137</v>
      </c>
      <c r="D35" s="185">
        <v>0</v>
      </c>
      <c r="E35" s="185">
        <v>0</v>
      </c>
      <c r="F35" s="185">
        <v>2</v>
      </c>
      <c r="G35" s="185">
        <v>6000</v>
      </c>
      <c r="H35" s="185">
        <v>0</v>
      </c>
      <c r="I35" s="185">
        <v>10000</v>
      </c>
      <c r="J35" s="185">
        <v>0</v>
      </c>
      <c r="K35" s="185">
        <v>0</v>
      </c>
      <c r="L35" s="185">
        <v>0</v>
      </c>
      <c r="M35" s="185">
        <v>2000</v>
      </c>
      <c r="N35" s="184"/>
      <c r="O35" s="213">
        <f t="shared" si="0"/>
        <v>18000</v>
      </c>
    </row>
    <row r="36" spans="1:15" ht="12.75">
      <c r="A36" s="212">
        <v>30</v>
      </c>
      <c r="B36" s="218" t="s">
        <v>490</v>
      </c>
      <c r="C36" s="219" t="s">
        <v>482</v>
      </c>
      <c r="D36" s="185">
        <v>1</v>
      </c>
      <c r="E36" s="185">
        <v>2000</v>
      </c>
      <c r="F36" s="185">
        <v>0</v>
      </c>
      <c r="G36" s="185">
        <v>0</v>
      </c>
      <c r="H36" s="185">
        <v>0</v>
      </c>
      <c r="I36" s="185">
        <v>2000</v>
      </c>
      <c r="J36" s="185">
        <v>0</v>
      </c>
      <c r="K36" s="185">
        <v>0</v>
      </c>
      <c r="L36" s="185">
        <v>0</v>
      </c>
      <c r="M36" s="185">
        <v>0</v>
      </c>
      <c r="N36" s="184"/>
      <c r="O36" s="213">
        <f t="shared" si="0"/>
        <v>4000</v>
      </c>
    </row>
    <row r="37" spans="1:15" ht="12.75">
      <c r="A37" s="212">
        <v>32</v>
      </c>
      <c r="B37" s="218" t="s">
        <v>291</v>
      </c>
      <c r="C37" s="219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15000</v>
      </c>
      <c r="J37" s="185">
        <v>0</v>
      </c>
      <c r="K37" s="185">
        <v>2000</v>
      </c>
      <c r="L37" s="185">
        <v>0</v>
      </c>
      <c r="M37" s="185">
        <v>0</v>
      </c>
      <c r="N37" s="184"/>
      <c r="O37" s="213">
        <f t="shared" si="0"/>
        <v>17000</v>
      </c>
    </row>
    <row r="38" spans="1:15" ht="12.75">
      <c r="A38" s="212">
        <v>33</v>
      </c>
      <c r="B38" s="218" t="s">
        <v>388</v>
      </c>
      <c r="C38" s="219">
        <v>0</v>
      </c>
      <c r="D38" s="185">
        <v>1</v>
      </c>
      <c r="E38" s="185">
        <v>15000</v>
      </c>
      <c r="F38" s="185">
        <v>0</v>
      </c>
      <c r="G38" s="185">
        <v>0</v>
      </c>
      <c r="H38" s="185">
        <v>0</v>
      </c>
      <c r="I38" s="185">
        <v>30000</v>
      </c>
      <c r="J38" s="185">
        <v>0</v>
      </c>
      <c r="K38" s="185"/>
      <c r="L38" s="185">
        <v>0</v>
      </c>
      <c r="M38" s="185">
        <v>0</v>
      </c>
      <c r="N38" s="184"/>
      <c r="O38" s="213">
        <f t="shared" si="0"/>
        <v>45000</v>
      </c>
    </row>
    <row r="39" spans="1:15" ht="12.75">
      <c r="A39" s="212">
        <v>34</v>
      </c>
      <c r="B39" s="221" t="s">
        <v>465</v>
      </c>
      <c r="C39" s="219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5000</v>
      </c>
      <c r="J39" s="185">
        <v>0</v>
      </c>
      <c r="K39" s="185">
        <v>1000</v>
      </c>
      <c r="L39" s="185">
        <v>0</v>
      </c>
      <c r="M39" s="185">
        <v>5000</v>
      </c>
      <c r="N39" s="184"/>
      <c r="O39" s="213">
        <f t="shared" si="0"/>
        <v>11000</v>
      </c>
    </row>
    <row r="40" spans="1:15" ht="12.75">
      <c r="A40" s="212">
        <v>35</v>
      </c>
      <c r="B40" s="221" t="s">
        <v>491</v>
      </c>
      <c r="C40" s="219" t="s">
        <v>137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1500</v>
      </c>
      <c r="J40" s="185">
        <v>2</v>
      </c>
      <c r="K40" s="185">
        <v>1000</v>
      </c>
      <c r="L40" s="185">
        <v>0</v>
      </c>
      <c r="M40" s="185">
        <v>0</v>
      </c>
      <c r="N40" s="184"/>
      <c r="O40" s="213">
        <f t="shared" si="0"/>
        <v>2500</v>
      </c>
    </row>
    <row r="41" spans="1:15" ht="12.75">
      <c r="A41" s="212">
        <v>36</v>
      </c>
      <c r="B41" s="221" t="s">
        <v>472</v>
      </c>
      <c r="C41" s="219" t="s">
        <v>137</v>
      </c>
      <c r="D41" s="185">
        <v>2</v>
      </c>
      <c r="E41" s="185">
        <v>10000</v>
      </c>
      <c r="F41" s="185">
        <v>0</v>
      </c>
      <c r="G41" s="185">
        <v>0</v>
      </c>
      <c r="H41" s="185">
        <v>0</v>
      </c>
      <c r="I41" s="185"/>
      <c r="J41" s="185">
        <v>1</v>
      </c>
      <c r="K41" s="185">
        <v>10000</v>
      </c>
      <c r="L41" s="185">
        <v>0</v>
      </c>
      <c r="M41" s="185">
        <v>0</v>
      </c>
      <c r="N41" s="184"/>
      <c r="O41" s="213">
        <f t="shared" si="0"/>
        <v>20000</v>
      </c>
    </row>
    <row r="42" spans="1:15" ht="12.75">
      <c r="A42" s="212">
        <v>37</v>
      </c>
      <c r="B42" s="221" t="s">
        <v>492</v>
      </c>
      <c r="C42" s="219" t="s">
        <v>137</v>
      </c>
      <c r="D42" s="185">
        <v>4</v>
      </c>
      <c r="E42" s="185">
        <v>1500</v>
      </c>
      <c r="F42" s="185">
        <v>0</v>
      </c>
      <c r="G42" s="185">
        <v>0</v>
      </c>
      <c r="H42" s="185">
        <v>0</v>
      </c>
      <c r="I42" s="185">
        <v>2000</v>
      </c>
      <c r="J42" s="185">
        <v>0</v>
      </c>
      <c r="K42" s="185">
        <v>0</v>
      </c>
      <c r="L42" s="185">
        <v>0</v>
      </c>
      <c r="M42" s="185">
        <v>0</v>
      </c>
      <c r="N42" s="184"/>
      <c r="O42" s="213">
        <f t="shared" si="0"/>
        <v>3500</v>
      </c>
    </row>
    <row r="43" spans="1:15" ht="12.75">
      <c r="A43" s="212">
        <v>38</v>
      </c>
      <c r="B43" s="218" t="s">
        <v>493</v>
      </c>
      <c r="C43" s="219" t="s">
        <v>137</v>
      </c>
      <c r="D43" s="185">
        <v>1</v>
      </c>
      <c r="E43" s="185">
        <v>170000</v>
      </c>
      <c r="F43" s="185">
        <v>0</v>
      </c>
      <c r="G43" s="185">
        <v>0</v>
      </c>
      <c r="H43" s="185">
        <v>0</v>
      </c>
      <c r="I43" s="185"/>
      <c r="J43" s="185">
        <v>0</v>
      </c>
      <c r="K43" s="185">
        <v>0</v>
      </c>
      <c r="L43" s="185">
        <v>0</v>
      </c>
      <c r="M43" s="185">
        <v>0</v>
      </c>
      <c r="N43" s="184"/>
      <c r="O43" s="213">
        <f t="shared" si="0"/>
        <v>170000</v>
      </c>
    </row>
    <row r="44" spans="1:15" ht="12.75">
      <c r="A44" s="212">
        <v>39</v>
      </c>
      <c r="B44" s="218" t="s">
        <v>509</v>
      </c>
      <c r="C44" s="219" t="s">
        <v>137</v>
      </c>
      <c r="D44" s="185"/>
      <c r="E44" s="185"/>
      <c r="F44" s="185">
        <v>0</v>
      </c>
      <c r="G44" s="185">
        <v>0</v>
      </c>
      <c r="H44" s="185">
        <v>0</v>
      </c>
      <c r="I44" s="185">
        <v>13000</v>
      </c>
      <c r="J44" s="185">
        <v>0</v>
      </c>
      <c r="K44" s="185">
        <v>0</v>
      </c>
      <c r="L44" s="185">
        <v>0</v>
      </c>
      <c r="M44" s="185">
        <v>0</v>
      </c>
      <c r="N44" s="184"/>
      <c r="O44" s="213">
        <f t="shared" si="0"/>
        <v>13000</v>
      </c>
    </row>
    <row r="45" spans="1:15" ht="12.75">
      <c r="A45" s="212">
        <v>40</v>
      </c>
      <c r="B45" s="218" t="s">
        <v>494</v>
      </c>
      <c r="C45" s="219" t="s">
        <v>137</v>
      </c>
      <c r="D45" s="185">
        <v>4</v>
      </c>
      <c r="E45" s="185">
        <v>1500</v>
      </c>
      <c r="F45" s="185">
        <v>1</v>
      </c>
      <c r="G45" s="185">
        <v>500</v>
      </c>
      <c r="H45" s="185">
        <v>1</v>
      </c>
      <c r="I45" s="185">
        <v>1150</v>
      </c>
      <c r="J45" s="185">
        <v>0</v>
      </c>
      <c r="K45" s="185">
        <v>0</v>
      </c>
      <c r="L45" s="185">
        <v>0</v>
      </c>
      <c r="M45" s="185">
        <v>0</v>
      </c>
      <c r="N45" s="184"/>
      <c r="O45" s="213">
        <f t="shared" si="0"/>
        <v>3150</v>
      </c>
    </row>
    <row r="46" spans="1:15" ht="12.75">
      <c r="A46" s="212">
        <v>41</v>
      </c>
      <c r="B46" s="222" t="s">
        <v>466</v>
      </c>
      <c r="C46" s="223" t="s">
        <v>137</v>
      </c>
      <c r="D46" s="185"/>
      <c r="E46" s="185"/>
      <c r="F46" s="185">
        <v>0</v>
      </c>
      <c r="G46" s="185">
        <v>0</v>
      </c>
      <c r="H46" s="185">
        <v>1</v>
      </c>
      <c r="I46" s="185">
        <v>50000</v>
      </c>
      <c r="J46" s="185">
        <v>0</v>
      </c>
      <c r="K46" s="185">
        <v>0</v>
      </c>
      <c r="L46" s="185">
        <v>0</v>
      </c>
      <c r="M46" s="185">
        <v>0</v>
      </c>
      <c r="N46" s="184"/>
      <c r="O46" s="213">
        <f t="shared" si="0"/>
        <v>50000</v>
      </c>
    </row>
    <row r="47" spans="1:15" ht="12.75">
      <c r="A47" s="212">
        <v>42</v>
      </c>
      <c r="B47" s="222" t="s">
        <v>355</v>
      </c>
      <c r="C47" s="223" t="s">
        <v>137</v>
      </c>
      <c r="D47" s="185">
        <v>1</v>
      </c>
      <c r="E47" s="185">
        <v>250</v>
      </c>
      <c r="F47" s="185">
        <v>0</v>
      </c>
      <c r="G47" s="185">
        <v>0</v>
      </c>
      <c r="H47" s="185">
        <v>1</v>
      </c>
      <c r="I47" s="185">
        <v>400</v>
      </c>
      <c r="J47" s="185">
        <v>0</v>
      </c>
      <c r="K47" s="185">
        <v>0</v>
      </c>
      <c r="L47" s="185">
        <v>0</v>
      </c>
      <c r="M47" s="185">
        <v>0</v>
      </c>
      <c r="N47" s="184"/>
      <c r="O47" s="213">
        <f t="shared" si="0"/>
        <v>650</v>
      </c>
    </row>
    <row r="48" spans="1:15" ht="12.75">
      <c r="A48" s="212">
        <v>43</v>
      </c>
      <c r="B48" s="222" t="s">
        <v>495</v>
      </c>
      <c r="C48" s="223" t="s">
        <v>137</v>
      </c>
      <c r="D48" s="185">
        <v>1</v>
      </c>
      <c r="E48" s="185">
        <v>20000</v>
      </c>
      <c r="F48" s="185">
        <v>0</v>
      </c>
      <c r="G48" s="185">
        <v>0</v>
      </c>
      <c r="H48" s="185">
        <v>1</v>
      </c>
      <c r="I48" s="185">
        <v>10000</v>
      </c>
      <c r="J48" s="185">
        <v>0</v>
      </c>
      <c r="K48" s="185">
        <v>0</v>
      </c>
      <c r="L48" s="185">
        <v>0</v>
      </c>
      <c r="M48" s="185">
        <v>0</v>
      </c>
      <c r="N48" s="184"/>
      <c r="O48" s="213">
        <f t="shared" si="0"/>
        <v>30000</v>
      </c>
    </row>
    <row r="49" spans="1:15" ht="12.75">
      <c r="A49" s="212">
        <v>44</v>
      </c>
      <c r="B49" s="222" t="s">
        <v>468</v>
      </c>
      <c r="C49" s="223" t="s">
        <v>137</v>
      </c>
      <c r="D49" s="185">
        <v>1</v>
      </c>
      <c r="E49" s="185">
        <v>500</v>
      </c>
      <c r="F49" s="185">
        <v>0</v>
      </c>
      <c r="G49" s="185">
        <v>0</v>
      </c>
      <c r="H49" s="185">
        <v>0</v>
      </c>
      <c r="I49" s="185">
        <v>0</v>
      </c>
      <c r="J49" s="185">
        <v>1</v>
      </c>
      <c r="K49" s="185">
        <v>1500</v>
      </c>
      <c r="L49" s="185">
        <v>1</v>
      </c>
      <c r="M49" s="185">
        <v>500</v>
      </c>
      <c r="N49" s="184"/>
      <c r="O49" s="213">
        <f t="shared" si="0"/>
        <v>2500</v>
      </c>
    </row>
    <row r="50" spans="1:15" ht="12.75">
      <c r="A50" s="212">
        <v>45</v>
      </c>
      <c r="B50" s="222" t="s">
        <v>469</v>
      </c>
      <c r="C50" s="223" t="s">
        <v>137</v>
      </c>
      <c r="D50" s="185">
        <v>1</v>
      </c>
      <c r="E50" s="185">
        <v>200</v>
      </c>
      <c r="F50" s="185">
        <v>0</v>
      </c>
      <c r="G50" s="185">
        <v>0</v>
      </c>
      <c r="H50" s="185">
        <v>0</v>
      </c>
      <c r="I50" s="185">
        <v>0</v>
      </c>
      <c r="J50" s="185">
        <v>1</v>
      </c>
      <c r="K50" s="185">
        <v>1500</v>
      </c>
      <c r="L50" s="185"/>
      <c r="M50" s="185">
        <v>0</v>
      </c>
      <c r="N50" s="184"/>
      <c r="O50" s="213">
        <f t="shared" si="0"/>
        <v>1700</v>
      </c>
    </row>
    <row r="51" spans="1:15" ht="12.75">
      <c r="A51" s="212">
        <v>46</v>
      </c>
      <c r="B51" s="222" t="s">
        <v>470</v>
      </c>
      <c r="C51" s="223" t="s">
        <v>137</v>
      </c>
      <c r="D51" s="185">
        <v>1</v>
      </c>
      <c r="E51" s="185">
        <v>250</v>
      </c>
      <c r="F51" s="185">
        <v>0</v>
      </c>
      <c r="G51" s="185">
        <v>0</v>
      </c>
      <c r="H51" s="185">
        <v>1</v>
      </c>
      <c r="I51" s="185">
        <v>1000</v>
      </c>
      <c r="J51" s="185">
        <v>0</v>
      </c>
      <c r="K51" s="185">
        <v>0</v>
      </c>
      <c r="L51" s="185">
        <v>0</v>
      </c>
      <c r="M51" s="185">
        <v>0</v>
      </c>
      <c r="N51" s="184"/>
      <c r="O51" s="213">
        <f t="shared" si="0"/>
        <v>1250</v>
      </c>
    </row>
    <row r="52" spans="1:15" ht="12.75">
      <c r="A52" s="212">
        <v>47</v>
      </c>
      <c r="B52" s="222" t="s">
        <v>471</v>
      </c>
      <c r="C52" s="223" t="s">
        <v>137</v>
      </c>
      <c r="D52" s="185">
        <v>1</v>
      </c>
      <c r="E52" s="185">
        <v>250</v>
      </c>
      <c r="F52" s="185">
        <v>0</v>
      </c>
      <c r="G52" s="185">
        <v>0</v>
      </c>
      <c r="H52" s="185">
        <v>1</v>
      </c>
      <c r="I52" s="185">
        <v>1000</v>
      </c>
      <c r="J52" s="185">
        <v>0</v>
      </c>
      <c r="K52" s="185">
        <v>0</v>
      </c>
      <c r="L52" s="185">
        <v>0</v>
      </c>
      <c r="M52" s="185">
        <v>0</v>
      </c>
      <c r="N52" s="184"/>
      <c r="O52" s="213">
        <f t="shared" si="0"/>
        <v>1250</v>
      </c>
    </row>
    <row r="53" spans="1:15" ht="12.75">
      <c r="A53" s="212">
        <v>48</v>
      </c>
      <c r="B53" s="222" t="s">
        <v>473</v>
      </c>
      <c r="C53" s="223" t="s">
        <v>137</v>
      </c>
      <c r="D53" s="185">
        <v>1</v>
      </c>
      <c r="E53" s="185">
        <v>4000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4"/>
      <c r="O53" s="213">
        <f t="shared" si="0"/>
        <v>4000</v>
      </c>
    </row>
    <row r="54" spans="1:15" ht="12.75">
      <c r="A54" s="212">
        <v>49</v>
      </c>
      <c r="B54" s="222" t="s">
        <v>581</v>
      </c>
      <c r="C54" s="223" t="s">
        <v>137</v>
      </c>
      <c r="D54" s="185">
        <v>1</v>
      </c>
      <c r="E54" s="185">
        <v>500000</v>
      </c>
      <c r="F54" s="185"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4"/>
      <c r="O54" s="213">
        <f t="shared" si="0"/>
        <v>500000</v>
      </c>
    </row>
    <row r="55" spans="1:15" ht="12.75">
      <c r="A55" s="212">
        <v>50</v>
      </c>
      <c r="B55" s="222" t="s">
        <v>474</v>
      </c>
      <c r="C55" s="223" t="s">
        <v>137</v>
      </c>
      <c r="D55" s="185">
        <v>0</v>
      </c>
      <c r="E55" s="185">
        <v>0</v>
      </c>
      <c r="F55" s="185">
        <v>0</v>
      </c>
      <c r="G55" s="185">
        <v>0</v>
      </c>
      <c r="H55" s="185">
        <v>0</v>
      </c>
      <c r="I55" s="185">
        <v>6000</v>
      </c>
      <c r="J55" s="185">
        <v>0</v>
      </c>
      <c r="K55" s="185">
        <v>0</v>
      </c>
      <c r="L55" s="185">
        <v>0</v>
      </c>
      <c r="M55" s="185">
        <v>0</v>
      </c>
      <c r="N55" s="184"/>
      <c r="O55" s="213">
        <f t="shared" si="0"/>
        <v>6000</v>
      </c>
    </row>
    <row r="56" spans="1:15" ht="12.75">
      <c r="A56" s="314">
        <v>51</v>
      </c>
      <c r="B56" s="221" t="s">
        <v>475</v>
      </c>
      <c r="C56" s="315" t="s">
        <v>482</v>
      </c>
      <c r="D56" s="185">
        <v>0</v>
      </c>
      <c r="E56" s="185">
        <v>2000</v>
      </c>
      <c r="F56" s="185">
        <v>0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4"/>
      <c r="O56" s="316">
        <f t="shared" si="0"/>
        <v>2000</v>
      </c>
    </row>
    <row r="57" spans="1:15" ht="12.75">
      <c r="A57" s="212">
        <v>52</v>
      </c>
      <c r="B57" s="218" t="s">
        <v>282</v>
      </c>
      <c r="C57" s="219" t="s">
        <v>482</v>
      </c>
      <c r="D57" s="185"/>
      <c r="E57" s="185"/>
      <c r="F57" s="185">
        <v>0</v>
      </c>
      <c r="G57" s="185">
        <v>0</v>
      </c>
      <c r="H57" s="185">
        <v>0</v>
      </c>
      <c r="I57" s="185">
        <v>5000</v>
      </c>
      <c r="J57" s="185">
        <v>0</v>
      </c>
      <c r="K57" s="185">
        <v>0</v>
      </c>
      <c r="L57" s="185">
        <v>0</v>
      </c>
      <c r="M57" s="185">
        <v>10000</v>
      </c>
      <c r="N57" s="184"/>
      <c r="O57" s="213">
        <f t="shared" si="0"/>
        <v>15000</v>
      </c>
    </row>
    <row r="58" spans="1:15" ht="12.75">
      <c r="A58" s="212">
        <v>53</v>
      </c>
      <c r="B58" s="218" t="s">
        <v>496</v>
      </c>
      <c r="C58" s="219" t="s">
        <v>137</v>
      </c>
      <c r="D58" s="185">
        <v>1</v>
      </c>
      <c r="E58" s="185">
        <v>4000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4"/>
      <c r="O58" s="213">
        <f t="shared" si="0"/>
        <v>4000</v>
      </c>
    </row>
    <row r="59" spans="1:15" ht="12.75">
      <c r="A59" s="212">
        <v>54</v>
      </c>
      <c r="B59" s="218" t="s">
        <v>476</v>
      </c>
      <c r="C59" s="219" t="s">
        <v>482</v>
      </c>
      <c r="D59" s="185">
        <v>0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4"/>
      <c r="O59" s="213">
        <f t="shared" si="0"/>
        <v>0</v>
      </c>
    </row>
    <row r="60" spans="1:15" ht="12.75">
      <c r="A60" s="212">
        <v>55</v>
      </c>
      <c r="B60" s="218" t="s">
        <v>477</v>
      </c>
      <c r="C60" s="219" t="s">
        <v>482</v>
      </c>
      <c r="D60" s="185">
        <v>0</v>
      </c>
      <c r="E60" s="185">
        <v>0</v>
      </c>
      <c r="F60" s="185">
        <v>0</v>
      </c>
      <c r="G60" s="185">
        <v>0</v>
      </c>
      <c r="H60" s="185">
        <v>1</v>
      </c>
      <c r="I60" s="185">
        <v>10000</v>
      </c>
      <c r="J60" s="185">
        <v>0</v>
      </c>
      <c r="K60" s="185">
        <v>0</v>
      </c>
      <c r="L60" s="185">
        <v>0</v>
      </c>
      <c r="M60" s="185">
        <v>0</v>
      </c>
      <c r="N60" s="184"/>
      <c r="O60" s="213">
        <f t="shared" si="0"/>
        <v>10000</v>
      </c>
    </row>
    <row r="61" spans="1:15" ht="12.75">
      <c r="A61" s="212">
        <v>56</v>
      </c>
      <c r="B61" s="218" t="s">
        <v>497</v>
      </c>
      <c r="C61" s="219" t="s">
        <v>482</v>
      </c>
      <c r="D61" s="185">
        <v>10</v>
      </c>
      <c r="E61" s="185">
        <v>2000</v>
      </c>
      <c r="F61" s="185">
        <v>0</v>
      </c>
      <c r="G61" s="185">
        <v>0</v>
      </c>
      <c r="H61" s="185">
        <v>0</v>
      </c>
      <c r="I61" s="185">
        <v>4000</v>
      </c>
      <c r="J61" s="185">
        <v>0</v>
      </c>
      <c r="K61" s="185">
        <v>0</v>
      </c>
      <c r="L61" s="185">
        <v>0</v>
      </c>
      <c r="M61" s="185">
        <v>0</v>
      </c>
      <c r="N61" s="184"/>
      <c r="O61" s="213">
        <f t="shared" si="0"/>
        <v>6000</v>
      </c>
    </row>
    <row r="62" spans="1:15" ht="12.75">
      <c r="A62" s="314">
        <v>57</v>
      </c>
      <c r="B62" s="221" t="s">
        <v>507</v>
      </c>
      <c r="C62" s="315" t="s">
        <v>137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4"/>
      <c r="O62" s="316">
        <f t="shared" si="0"/>
        <v>0</v>
      </c>
    </row>
    <row r="63" spans="1:15" ht="12.75">
      <c r="A63" s="314">
        <v>58</v>
      </c>
      <c r="B63" s="221" t="s">
        <v>508</v>
      </c>
      <c r="C63" s="315" t="s">
        <v>482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5000</v>
      </c>
      <c r="N63" s="184"/>
      <c r="O63" s="316">
        <f t="shared" si="0"/>
        <v>5000</v>
      </c>
    </row>
    <row r="64" spans="1:15" ht="12.75">
      <c r="A64" s="212">
        <v>59</v>
      </c>
      <c r="B64" s="218" t="s">
        <v>498</v>
      </c>
      <c r="C64" s="219" t="s">
        <v>137</v>
      </c>
      <c r="D64" s="185">
        <v>1</v>
      </c>
      <c r="E64" s="185">
        <v>500</v>
      </c>
      <c r="F64" s="185">
        <v>0</v>
      </c>
      <c r="G64" s="185">
        <v>0</v>
      </c>
      <c r="H64" s="185">
        <v>1</v>
      </c>
      <c r="I64" s="185">
        <v>600</v>
      </c>
      <c r="J64" s="185">
        <v>0</v>
      </c>
      <c r="K64" s="185">
        <v>0</v>
      </c>
      <c r="L64" s="185">
        <v>0</v>
      </c>
      <c r="M64" s="185">
        <v>0</v>
      </c>
      <c r="N64" s="184"/>
      <c r="O64" s="316">
        <f t="shared" si="0"/>
        <v>1100</v>
      </c>
    </row>
    <row r="65" spans="1:15" ht="12.75">
      <c r="A65" s="212">
        <v>60</v>
      </c>
      <c r="B65" s="218" t="s">
        <v>510</v>
      </c>
      <c r="C65" s="219" t="s">
        <v>482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4"/>
      <c r="O65" s="316">
        <f t="shared" si="0"/>
        <v>0</v>
      </c>
    </row>
    <row r="66" spans="1:15" ht="12.75">
      <c r="A66" s="212">
        <v>61</v>
      </c>
      <c r="B66" s="218" t="s">
        <v>512</v>
      </c>
      <c r="C66" s="219" t="s">
        <v>482</v>
      </c>
      <c r="D66" s="185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4"/>
      <c r="O66" s="316">
        <f t="shared" si="0"/>
        <v>0</v>
      </c>
    </row>
    <row r="67" spans="1:15" ht="12.75">
      <c r="A67" s="212">
        <v>62</v>
      </c>
      <c r="B67" s="218" t="s">
        <v>582</v>
      </c>
      <c r="C67" s="219" t="s">
        <v>482</v>
      </c>
      <c r="D67" s="185">
        <v>0</v>
      </c>
      <c r="E67" s="185">
        <v>72234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4"/>
      <c r="O67" s="316">
        <f t="shared" si="0"/>
        <v>72234</v>
      </c>
    </row>
    <row r="68" spans="1:15" ht="12.75">
      <c r="A68" s="212">
        <v>63</v>
      </c>
      <c r="B68" s="218" t="s">
        <v>583</v>
      </c>
      <c r="C68" s="219" t="s">
        <v>482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20000</v>
      </c>
      <c r="N68" s="184"/>
      <c r="O68" s="316">
        <f t="shared" si="0"/>
        <v>20000</v>
      </c>
    </row>
    <row r="69" spans="1:15" ht="12.75">
      <c r="A69" s="212">
        <v>64</v>
      </c>
      <c r="B69" s="218" t="s">
        <v>584</v>
      </c>
      <c r="C69" s="219" t="s">
        <v>137</v>
      </c>
      <c r="D69" s="185">
        <v>1</v>
      </c>
      <c r="E69" s="185">
        <v>50000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4"/>
      <c r="O69" s="316">
        <f t="shared" si="0"/>
        <v>50000</v>
      </c>
    </row>
    <row r="70" spans="1:15" ht="12.75">
      <c r="A70" s="212">
        <v>65</v>
      </c>
      <c r="B70" s="218" t="s">
        <v>585</v>
      </c>
      <c r="C70" s="219" t="s">
        <v>586</v>
      </c>
      <c r="D70" s="185">
        <v>600</v>
      </c>
      <c r="E70" s="185">
        <v>3300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4"/>
      <c r="O70" s="316">
        <f t="shared" si="0"/>
        <v>3300</v>
      </c>
    </row>
    <row r="71" spans="1:15" ht="12.75">
      <c r="A71" s="212">
        <v>66</v>
      </c>
      <c r="B71" s="218" t="s">
        <v>587</v>
      </c>
      <c r="C71" s="219" t="s">
        <v>137</v>
      </c>
      <c r="D71" s="185">
        <v>500</v>
      </c>
      <c r="E71" s="185">
        <v>4500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4"/>
      <c r="O71" s="316">
        <f t="shared" si="0"/>
        <v>4500</v>
      </c>
    </row>
    <row r="72" spans="1:15" ht="12.75">
      <c r="A72" s="212">
        <v>67</v>
      </c>
      <c r="B72" s="218" t="s">
        <v>588</v>
      </c>
      <c r="C72" s="219" t="s">
        <v>586</v>
      </c>
      <c r="D72" s="185">
        <v>200</v>
      </c>
      <c r="E72" s="185">
        <v>6400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5">
        <v>0</v>
      </c>
      <c r="N72" s="184"/>
      <c r="O72" s="316">
        <f t="shared" si="0"/>
        <v>6400</v>
      </c>
    </row>
    <row r="73" spans="1:15" ht="12.75">
      <c r="A73" s="212">
        <v>68</v>
      </c>
      <c r="B73" s="218" t="s">
        <v>589</v>
      </c>
      <c r="C73" s="219" t="s">
        <v>586</v>
      </c>
      <c r="D73" s="185">
        <v>50</v>
      </c>
      <c r="E73" s="185">
        <v>2000</v>
      </c>
      <c r="F73" s="185"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4"/>
      <c r="O73" s="316">
        <f t="shared" si="0"/>
        <v>2000</v>
      </c>
    </row>
    <row r="74" spans="1:15" ht="12.75">
      <c r="A74" s="212">
        <v>69</v>
      </c>
      <c r="B74" s="218" t="s">
        <v>590</v>
      </c>
      <c r="C74" s="219" t="s">
        <v>586</v>
      </c>
      <c r="D74" s="185">
        <v>50</v>
      </c>
      <c r="E74" s="185">
        <v>250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4"/>
      <c r="O74" s="316">
        <f t="shared" si="0"/>
        <v>250</v>
      </c>
    </row>
    <row r="75" spans="1:15" ht="12.75">
      <c r="A75" s="212">
        <v>70</v>
      </c>
      <c r="B75" s="218" t="s">
        <v>591</v>
      </c>
      <c r="C75" s="219" t="s">
        <v>586</v>
      </c>
      <c r="D75" s="185">
        <v>50</v>
      </c>
      <c r="E75" s="185">
        <v>350</v>
      </c>
      <c r="F75" s="185">
        <v>0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4"/>
      <c r="O75" s="316">
        <f t="shared" si="0"/>
        <v>350</v>
      </c>
    </row>
    <row r="76" spans="1:15" ht="12.75">
      <c r="A76" s="212">
        <v>71</v>
      </c>
      <c r="B76" s="218" t="s">
        <v>592</v>
      </c>
      <c r="C76" s="219" t="s">
        <v>137</v>
      </c>
      <c r="D76" s="185">
        <v>1</v>
      </c>
      <c r="E76" s="185">
        <v>15000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4"/>
      <c r="O76" s="316">
        <f t="shared" si="0"/>
        <v>15000</v>
      </c>
    </row>
    <row r="77" spans="1:15" ht="12.75">
      <c r="A77" s="212">
        <v>72</v>
      </c>
      <c r="B77" s="218" t="s">
        <v>593</v>
      </c>
      <c r="C77" s="219" t="s">
        <v>137</v>
      </c>
      <c r="D77" s="185">
        <v>1</v>
      </c>
      <c r="E77" s="185">
        <v>120000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4"/>
      <c r="O77" s="316">
        <f t="shared" si="0"/>
        <v>120000</v>
      </c>
    </row>
    <row r="78" spans="1:15" ht="12.75">
      <c r="A78" s="212">
        <v>73</v>
      </c>
      <c r="B78" s="218" t="s">
        <v>594</v>
      </c>
      <c r="C78" s="219" t="s">
        <v>482</v>
      </c>
      <c r="D78" s="185">
        <v>1</v>
      </c>
      <c r="E78" s="185">
        <v>1000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4"/>
      <c r="O78" s="316">
        <f t="shared" si="0"/>
        <v>1000</v>
      </c>
    </row>
    <row r="79" spans="1:15" ht="12.75">
      <c r="A79" s="212">
        <v>74</v>
      </c>
      <c r="B79" s="218" t="s">
        <v>595</v>
      </c>
      <c r="C79" s="219" t="s">
        <v>137</v>
      </c>
      <c r="D79" s="185">
        <v>0</v>
      </c>
      <c r="E79" s="185">
        <v>0</v>
      </c>
      <c r="F79" s="185">
        <v>0</v>
      </c>
      <c r="G79" s="185">
        <v>0</v>
      </c>
      <c r="H79" s="185">
        <v>0</v>
      </c>
      <c r="I79" s="185">
        <v>0</v>
      </c>
      <c r="J79" s="185">
        <v>1</v>
      </c>
      <c r="K79" s="185">
        <v>2000</v>
      </c>
      <c r="L79" s="185">
        <v>0</v>
      </c>
      <c r="M79" s="185">
        <v>0</v>
      </c>
      <c r="N79" s="184"/>
      <c r="O79" s="316">
        <f t="shared" si="0"/>
        <v>2000</v>
      </c>
    </row>
    <row r="80" spans="1:15" ht="12.75">
      <c r="A80" s="212">
        <v>75</v>
      </c>
      <c r="B80" s="218" t="s">
        <v>596</v>
      </c>
      <c r="C80" s="219" t="s">
        <v>137</v>
      </c>
      <c r="D80" s="185">
        <v>0</v>
      </c>
      <c r="E80" s="185">
        <v>0</v>
      </c>
      <c r="F80" s="185">
        <v>0</v>
      </c>
      <c r="G80" s="185">
        <v>0</v>
      </c>
      <c r="H80" s="185">
        <v>0</v>
      </c>
      <c r="I80" s="185">
        <v>0</v>
      </c>
      <c r="J80" s="185">
        <v>1</v>
      </c>
      <c r="K80" s="185">
        <v>2000</v>
      </c>
      <c r="L80" s="185">
        <v>0</v>
      </c>
      <c r="M80" s="185">
        <v>0</v>
      </c>
      <c r="N80" s="184"/>
      <c r="O80" s="316">
        <f t="shared" si="0"/>
        <v>2000</v>
      </c>
    </row>
    <row r="81" spans="1:15" ht="12.75">
      <c r="A81" s="212">
        <v>76</v>
      </c>
      <c r="B81" s="218" t="s">
        <v>597</v>
      </c>
      <c r="C81" s="219" t="s">
        <v>482</v>
      </c>
      <c r="D81" s="185">
        <v>0</v>
      </c>
      <c r="E81" s="185">
        <v>0</v>
      </c>
      <c r="F81" s="185">
        <v>0</v>
      </c>
      <c r="G81" s="185">
        <v>0</v>
      </c>
      <c r="H81" s="185">
        <v>0</v>
      </c>
      <c r="I81" s="185">
        <v>10000</v>
      </c>
      <c r="J81" s="185">
        <v>0</v>
      </c>
      <c r="K81" s="185">
        <v>0</v>
      </c>
      <c r="L81" s="185">
        <v>0</v>
      </c>
      <c r="M81" s="185">
        <v>0</v>
      </c>
      <c r="N81" s="184"/>
      <c r="O81" s="316">
        <f t="shared" si="0"/>
        <v>10000</v>
      </c>
    </row>
    <row r="82" spans="1:15" ht="12.75">
      <c r="A82" s="212">
        <v>77</v>
      </c>
      <c r="B82" s="218" t="s">
        <v>598</v>
      </c>
      <c r="C82" s="219" t="s">
        <v>137</v>
      </c>
      <c r="D82" s="185">
        <v>0</v>
      </c>
      <c r="E82" s="185">
        <v>0</v>
      </c>
      <c r="F82" s="185">
        <v>0</v>
      </c>
      <c r="G82" s="185">
        <v>0</v>
      </c>
      <c r="H82" s="185">
        <v>3</v>
      </c>
      <c r="I82" s="185">
        <v>2250</v>
      </c>
      <c r="J82" s="185">
        <v>0</v>
      </c>
      <c r="K82" s="185">
        <v>0</v>
      </c>
      <c r="L82" s="185">
        <v>0</v>
      </c>
      <c r="M82" s="185">
        <v>0</v>
      </c>
      <c r="N82" s="184"/>
      <c r="O82" s="316">
        <f t="shared" si="0"/>
        <v>2250</v>
      </c>
    </row>
    <row r="83" spans="1:15" ht="12.75">
      <c r="A83" s="212">
        <v>78</v>
      </c>
      <c r="B83" s="218" t="s">
        <v>599</v>
      </c>
      <c r="C83" s="219" t="s">
        <v>482</v>
      </c>
      <c r="D83" s="185">
        <v>0</v>
      </c>
      <c r="E83" s="185">
        <v>0</v>
      </c>
      <c r="F83" s="185">
        <v>0</v>
      </c>
      <c r="G83" s="185">
        <v>0</v>
      </c>
      <c r="H83" s="185">
        <v>1</v>
      </c>
      <c r="I83" s="185">
        <v>16000</v>
      </c>
      <c r="J83" s="185">
        <v>0</v>
      </c>
      <c r="K83" s="185">
        <v>0</v>
      </c>
      <c r="L83" s="185">
        <v>0</v>
      </c>
      <c r="M83" s="185">
        <v>0</v>
      </c>
      <c r="N83" s="184"/>
      <c r="O83" s="316">
        <f t="shared" si="0"/>
        <v>16000</v>
      </c>
    </row>
    <row r="84" spans="1:15" ht="12.75">
      <c r="A84" s="212">
        <v>79</v>
      </c>
      <c r="B84" s="218" t="s">
        <v>600</v>
      </c>
      <c r="C84" s="219" t="s">
        <v>482</v>
      </c>
      <c r="D84" s="185">
        <v>0</v>
      </c>
      <c r="E84" s="185">
        <v>0</v>
      </c>
      <c r="F84" s="185">
        <v>0</v>
      </c>
      <c r="G84" s="185">
        <v>0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4"/>
      <c r="O84" s="316">
        <f t="shared" si="0"/>
        <v>0</v>
      </c>
    </row>
    <row r="85" spans="1:15" ht="12.75">
      <c r="A85" s="224"/>
      <c r="B85" s="324" t="s">
        <v>108</v>
      </c>
      <c r="C85" s="324">
        <v>0</v>
      </c>
      <c r="D85" s="325"/>
      <c r="E85" s="325">
        <f>SUM(E8:E84)</f>
        <v>2006334</v>
      </c>
      <c r="F85" s="325"/>
      <c r="G85" s="325">
        <f>SUM(G8:G84)</f>
        <v>711000</v>
      </c>
      <c r="H85" s="326">
        <v>0</v>
      </c>
      <c r="I85" s="326">
        <f>SUM(I8:I84)</f>
        <v>1813880</v>
      </c>
      <c r="J85" s="326">
        <v>0</v>
      </c>
      <c r="K85" s="326">
        <f>SUM(K8:K84)</f>
        <v>452650</v>
      </c>
      <c r="L85" s="326">
        <v>0</v>
      </c>
      <c r="M85" s="326">
        <f>SUM(M8:M84)</f>
        <v>118500</v>
      </c>
      <c r="N85" s="326">
        <f>D85+F85+H85+J85+L85</f>
        <v>0</v>
      </c>
      <c r="O85" s="326">
        <f>E85+G85+I85+K85+M85</f>
        <v>5102364</v>
      </c>
    </row>
  </sheetData>
  <sheetProtection/>
  <mergeCells count="10">
    <mergeCell ref="A4:O4"/>
    <mergeCell ref="A6:A7"/>
    <mergeCell ref="B6:B7"/>
    <mergeCell ref="C6:C7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S22" sqref="S22"/>
    </sheetView>
  </sheetViews>
  <sheetFormatPr defaultColWidth="9.140625" defaultRowHeight="12.75"/>
  <sheetData>
    <row r="1" spans="1:15" ht="12.75">
      <c r="A1" s="47" t="s">
        <v>22</v>
      </c>
      <c r="B1" s="47"/>
      <c r="C1" s="47"/>
      <c r="O1" s="317"/>
    </row>
    <row r="2" spans="1:15" ht="12.75">
      <c r="A2" s="47" t="s">
        <v>22</v>
      </c>
      <c r="B2" s="47"/>
      <c r="C2" s="47"/>
      <c r="O2" s="317"/>
    </row>
    <row r="3" spans="1:15" ht="12.75">
      <c r="A3" s="47" t="s">
        <v>23</v>
      </c>
      <c r="B3" s="47"/>
      <c r="C3" s="47"/>
      <c r="O3" s="8"/>
    </row>
    <row r="6" spans="1:15" ht="12.75">
      <c r="A6" s="560" t="s">
        <v>544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9" spans="14:15" ht="12.75">
      <c r="N9" s="812" t="s">
        <v>604</v>
      </c>
      <c r="O9" s="812"/>
    </row>
    <row r="11" spans="1:15" ht="12.75">
      <c r="A11" s="747" t="s">
        <v>250</v>
      </c>
      <c r="B11" s="748"/>
      <c r="C11" s="858" t="s">
        <v>271</v>
      </c>
      <c r="D11" s="874" t="s">
        <v>260</v>
      </c>
      <c r="E11" s="874"/>
      <c r="F11" s="867" t="s">
        <v>261</v>
      </c>
      <c r="G11" s="868"/>
      <c r="H11" s="867" t="s">
        <v>262</v>
      </c>
      <c r="I11" s="868"/>
      <c r="J11" s="867" t="s">
        <v>263</v>
      </c>
      <c r="K11" s="868"/>
      <c r="L11" s="867" t="s">
        <v>270</v>
      </c>
      <c r="M11" s="868"/>
      <c r="N11" s="867" t="s">
        <v>130</v>
      </c>
      <c r="O11" s="868"/>
    </row>
    <row r="12" spans="1:15" ht="12.75">
      <c r="A12" s="751"/>
      <c r="B12" s="752"/>
      <c r="C12" s="563"/>
      <c r="D12" s="520" t="s">
        <v>457</v>
      </c>
      <c r="E12" s="521" t="s">
        <v>458</v>
      </c>
      <c r="F12" s="520" t="s">
        <v>457</v>
      </c>
      <c r="G12" s="521" t="s">
        <v>458</v>
      </c>
      <c r="H12" s="520" t="s">
        <v>457</v>
      </c>
      <c r="I12" s="521" t="s">
        <v>458</v>
      </c>
      <c r="J12" s="520" t="s">
        <v>457</v>
      </c>
      <c r="K12" s="521" t="s">
        <v>458</v>
      </c>
      <c r="L12" s="520" t="s">
        <v>457</v>
      </c>
      <c r="M12" s="521" t="s">
        <v>458</v>
      </c>
      <c r="N12" s="520" t="s">
        <v>457</v>
      </c>
      <c r="O12" s="521" t="s">
        <v>458</v>
      </c>
    </row>
    <row r="13" spans="1:15" ht="12.75">
      <c r="A13" s="875" t="s">
        <v>251</v>
      </c>
      <c r="B13" s="876"/>
      <c r="C13" s="250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/>
    </row>
    <row r="14" spans="1:15" ht="12.75">
      <c r="A14" s="877" t="s">
        <v>252</v>
      </c>
      <c r="B14" s="878"/>
      <c r="C14" s="253" t="s">
        <v>229</v>
      </c>
      <c r="D14" s="254">
        <v>10</v>
      </c>
      <c r="E14" s="254">
        <v>45000</v>
      </c>
      <c r="F14" s="255">
        <v>21</v>
      </c>
      <c r="G14" s="63">
        <v>105100</v>
      </c>
      <c r="H14" s="318">
        <v>8</v>
      </c>
      <c r="I14" s="254">
        <v>80000</v>
      </c>
      <c r="J14" s="254">
        <v>5</v>
      </c>
      <c r="K14" s="254">
        <v>30000</v>
      </c>
      <c r="L14" s="254">
        <v>0</v>
      </c>
      <c r="M14" s="254">
        <v>0</v>
      </c>
      <c r="N14" s="254">
        <v>0</v>
      </c>
      <c r="O14" s="225">
        <f>E14+G14+I14+K14+M14</f>
        <v>260100</v>
      </c>
    </row>
    <row r="15" spans="1:15" ht="12.75">
      <c r="A15" s="870" t="s">
        <v>253</v>
      </c>
      <c r="B15" s="871"/>
      <c r="C15" s="253" t="s">
        <v>137</v>
      </c>
      <c r="D15" s="254">
        <v>5</v>
      </c>
      <c r="E15" s="254">
        <v>24000</v>
      </c>
      <c r="F15" s="63">
        <v>2</v>
      </c>
      <c r="G15" s="63">
        <v>12000</v>
      </c>
      <c r="H15" s="254">
        <v>14</v>
      </c>
      <c r="I15" s="254">
        <v>70000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25">
        <f>E15+G15+I15+K15+M15</f>
        <v>106000</v>
      </c>
    </row>
    <row r="16" spans="1:15" ht="12.75">
      <c r="A16" s="870" t="s">
        <v>601</v>
      </c>
      <c r="B16" s="871"/>
      <c r="C16" s="253" t="s">
        <v>478</v>
      </c>
      <c r="D16" s="254">
        <v>0</v>
      </c>
      <c r="E16" s="254">
        <v>0</v>
      </c>
      <c r="F16" s="63">
        <v>350</v>
      </c>
      <c r="G16" s="63">
        <v>12000</v>
      </c>
      <c r="H16" s="254">
        <v>50</v>
      </c>
      <c r="I16" s="254">
        <v>5100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25">
        <f>E16+G16+I16+K16+M16</f>
        <v>17100</v>
      </c>
    </row>
    <row r="17" spans="1:15" ht="12.75">
      <c r="A17" s="256" t="s">
        <v>602</v>
      </c>
      <c r="B17" s="257"/>
      <c r="C17" s="253" t="s">
        <v>137</v>
      </c>
      <c r="D17" s="254">
        <v>3</v>
      </c>
      <c r="E17" s="254">
        <v>4000</v>
      </c>
      <c r="F17" s="63">
        <v>0</v>
      </c>
      <c r="G17" s="63">
        <v>0</v>
      </c>
      <c r="H17" s="254">
        <v>1</v>
      </c>
      <c r="I17" s="254">
        <v>10000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25">
        <f>E17+G17+I17+K17+M17</f>
        <v>14000</v>
      </c>
    </row>
    <row r="18" spans="1:15" s="373" customFormat="1" ht="12.75">
      <c r="A18" s="870" t="s">
        <v>603</v>
      </c>
      <c r="B18" s="871"/>
      <c r="C18" s="258" t="s">
        <v>396</v>
      </c>
      <c r="D18" s="254">
        <v>0</v>
      </c>
      <c r="E18" s="254">
        <v>0</v>
      </c>
      <c r="F18" s="63">
        <v>0</v>
      </c>
      <c r="G18" s="63">
        <v>0</v>
      </c>
      <c r="H18" s="254">
        <v>4</v>
      </c>
      <c r="I18" s="254">
        <v>40000</v>
      </c>
      <c r="J18" s="254">
        <v>2</v>
      </c>
      <c r="K18" s="254">
        <v>5000</v>
      </c>
      <c r="L18" s="254">
        <v>0</v>
      </c>
      <c r="M18" s="254">
        <v>0</v>
      </c>
      <c r="N18" s="254">
        <v>0</v>
      </c>
      <c r="O18" s="225">
        <f>E18+G18+I18+K18+M18</f>
        <v>45000</v>
      </c>
    </row>
    <row r="19" spans="1:15" ht="12.75">
      <c r="A19" s="842">
        <v>13</v>
      </c>
      <c r="B19" s="844"/>
      <c r="C19" s="405"/>
      <c r="D19" s="354">
        <v>0</v>
      </c>
      <c r="E19" s="354">
        <f>SUM(E14:E18)</f>
        <v>73000</v>
      </c>
      <c r="F19" s="354">
        <v>0</v>
      </c>
      <c r="G19" s="354">
        <f>SUM(G14:G18)</f>
        <v>129100</v>
      </c>
      <c r="H19" s="354">
        <v>0</v>
      </c>
      <c r="I19" s="354">
        <f>SUM(I14:I18)</f>
        <v>205100</v>
      </c>
      <c r="J19" s="354">
        <v>0</v>
      </c>
      <c r="K19" s="354">
        <f>SUM(K14:K18)</f>
        <v>35000</v>
      </c>
      <c r="L19" s="354">
        <v>0</v>
      </c>
      <c r="M19" s="354">
        <f>SUM(M14:M18)</f>
        <v>0</v>
      </c>
      <c r="N19" s="354">
        <v>0</v>
      </c>
      <c r="O19" s="351">
        <f>SUM(O14:O18)</f>
        <v>442200</v>
      </c>
    </row>
    <row r="20" spans="1:15" ht="12.75">
      <c r="A20" s="875"/>
      <c r="B20" s="876"/>
      <c r="C20" s="259"/>
      <c r="D20" s="260"/>
      <c r="E20" s="260"/>
      <c r="F20" s="260"/>
      <c r="G20" s="260"/>
      <c r="H20" s="260"/>
      <c r="I20" s="260"/>
      <c r="J20" s="260"/>
      <c r="K20" s="260"/>
      <c r="L20" s="260"/>
      <c r="M20" s="872"/>
      <c r="N20" s="872"/>
      <c r="O20" s="873"/>
    </row>
    <row r="21" spans="1:15" ht="12.75">
      <c r="A21" s="870" t="s">
        <v>255</v>
      </c>
      <c r="B21" s="871"/>
      <c r="C21" s="261" t="s">
        <v>137</v>
      </c>
      <c r="D21" s="88">
        <v>2</v>
      </c>
      <c r="E21" s="88">
        <v>15000</v>
      </c>
      <c r="F21" s="65">
        <v>2</v>
      </c>
      <c r="G21" s="65">
        <v>10000</v>
      </c>
      <c r="H21" s="88">
        <v>0</v>
      </c>
      <c r="I21" s="88">
        <v>50000</v>
      </c>
      <c r="J21" s="88">
        <v>0</v>
      </c>
      <c r="K21" s="88">
        <v>10000</v>
      </c>
      <c r="L21" s="88">
        <v>0</v>
      </c>
      <c r="M21" s="88">
        <v>0</v>
      </c>
      <c r="N21" s="254">
        <v>0</v>
      </c>
      <c r="O21" s="225">
        <f aca="true" t="shared" si="0" ref="O21:O27">E21+G21+I21+K21+M21</f>
        <v>85000</v>
      </c>
    </row>
    <row r="22" spans="1:15" ht="12.75">
      <c r="A22" s="256" t="s">
        <v>479</v>
      </c>
      <c r="B22" s="257"/>
      <c r="C22" s="261" t="s">
        <v>137</v>
      </c>
      <c r="D22" s="88">
        <v>1</v>
      </c>
      <c r="E22" s="88">
        <v>5000</v>
      </c>
      <c r="F22" s="65">
        <v>2</v>
      </c>
      <c r="G22" s="65">
        <v>20000</v>
      </c>
      <c r="H22" s="88">
        <v>0</v>
      </c>
      <c r="I22" s="88">
        <v>0</v>
      </c>
      <c r="J22" s="88">
        <v>0</v>
      </c>
      <c r="K22" s="88">
        <v>10000</v>
      </c>
      <c r="L22" s="88">
        <v>0</v>
      </c>
      <c r="M22" s="88">
        <v>0</v>
      </c>
      <c r="N22" s="254">
        <v>0</v>
      </c>
      <c r="O22" s="225">
        <f t="shared" si="0"/>
        <v>35000</v>
      </c>
    </row>
    <row r="23" spans="1:15" ht="12.75">
      <c r="A23" s="256" t="s">
        <v>389</v>
      </c>
      <c r="B23" s="257"/>
      <c r="C23" s="261" t="s">
        <v>137</v>
      </c>
      <c r="D23" s="88">
        <v>0</v>
      </c>
      <c r="E23" s="88">
        <v>0</v>
      </c>
      <c r="F23" s="65">
        <v>0</v>
      </c>
      <c r="G23" s="65">
        <v>0</v>
      </c>
      <c r="H23" s="88">
        <v>0</v>
      </c>
      <c r="I23" s="88">
        <v>0</v>
      </c>
      <c r="J23" s="88">
        <v>0</v>
      </c>
      <c r="K23" s="88"/>
      <c r="L23" s="88">
        <v>0</v>
      </c>
      <c r="M23" s="88">
        <v>0</v>
      </c>
      <c r="N23" s="254">
        <v>0</v>
      </c>
      <c r="O23" s="225">
        <f t="shared" si="0"/>
        <v>0</v>
      </c>
    </row>
    <row r="24" spans="1:15" ht="12.75">
      <c r="A24" s="256" t="s">
        <v>256</v>
      </c>
      <c r="B24" s="257"/>
      <c r="C24" s="261" t="s">
        <v>137</v>
      </c>
      <c r="D24" s="88">
        <v>0</v>
      </c>
      <c r="E24" s="88">
        <v>0</v>
      </c>
      <c r="F24" s="65">
        <v>0</v>
      </c>
      <c r="G24" s="65">
        <v>0</v>
      </c>
      <c r="H24" s="88">
        <v>0</v>
      </c>
      <c r="I24" s="88">
        <v>0</v>
      </c>
      <c r="J24" s="88">
        <v>0</v>
      </c>
      <c r="K24" s="88">
        <v>10000</v>
      </c>
      <c r="L24" s="88">
        <v>0</v>
      </c>
      <c r="M24" s="88">
        <v>0</v>
      </c>
      <c r="N24" s="254">
        <v>0</v>
      </c>
      <c r="O24" s="225">
        <f t="shared" si="0"/>
        <v>10000</v>
      </c>
    </row>
    <row r="25" spans="1:15" ht="12.75">
      <c r="A25" s="256" t="s">
        <v>481</v>
      </c>
      <c r="B25" s="257"/>
      <c r="C25" s="261"/>
      <c r="D25" s="88">
        <v>0</v>
      </c>
      <c r="E25" s="88">
        <v>0</v>
      </c>
      <c r="F25" s="65">
        <v>0</v>
      </c>
      <c r="G25" s="65">
        <v>0</v>
      </c>
      <c r="H25" s="88">
        <v>0</v>
      </c>
      <c r="I25" s="88">
        <v>1900</v>
      </c>
      <c r="J25" s="88">
        <v>0</v>
      </c>
      <c r="K25" s="88">
        <v>3000</v>
      </c>
      <c r="L25" s="88">
        <v>0</v>
      </c>
      <c r="M25" s="88">
        <v>0</v>
      </c>
      <c r="N25" s="254">
        <v>0</v>
      </c>
      <c r="O25" s="225">
        <f t="shared" si="0"/>
        <v>4900</v>
      </c>
    </row>
    <row r="26" spans="1:15" ht="12.75">
      <c r="A26" s="256" t="s">
        <v>480</v>
      </c>
      <c r="B26" s="257"/>
      <c r="C26" s="261"/>
      <c r="D26" s="88">
        <v>3</v>
      </c>
      <c r="E26" s="88">
        <v>1000</v>
      </c>
      <c r="F26" s="65">
        <v>0</v>
      </c>
      <c r="G26" s="65">
        <v>0</v>
      </c>
      <c r="H26" s="88">
        <v>0</v>
      </c>
      <c r="I26" s="65">
        <v>3000</v>
      </c>
      <c r="J26" s="88">
        <v>0</v>
      </c>
      <c r="K26" s="88">
        <v>1000</v>
      </c>
      <c r="L26" s="88">
        <v>0</v>
      </c>
      <c r="M26" s="88">
        <v>0</v>
      </c>
      <c r="N26" s="254">
        <v>0</v>
      </c>
      <c r="O26" s="225">
        <f t="shared" si="0"/>
        <v>5000</v>
      </c>
    </row>
    <row r="27" spans="1:15" s="373" customFormat="1" ht="12.75">
      <c r="A27" s="256" t="s">
        <v>448</v>
      </c>
      <c r="B27" s="257"/>
      <c r="C27" s="261"/>
      <c r="D27" s="88">
        <v>0</v>
      </c>
      <c r="E27" s="88">
        <v>0</v>
      </c>
      <c r="F27" s="65">
        <v>0</v>
      </c>
      <c r="G27" s="65">
        <v>0</v>
      </c>
      <c r="H27" s="88">
        <v>0</v>
      </c>
      <c r="I27" s="88">
        <v>5000</v>
      </c>
      <c r="J27" s="88">
        <v>0</v>
      </c>
      <c r="K27" s="88">
        <v>1000</v>
      </c>
      <c r="L27" s="88">
        <v>0</v>
      </c>
      <c r="M27" s="88">
        <v>5000</v>
      </c>
      <c r="N27" s="254">
        <v>0</v>
      </c>
      <c r="O27" s="225">
        <f t="shared" si="0"/>
        <v>11000</v>
      </c>
    </row>
    <row r="28" spans="1:15" s="373" customFormat="1" ht="12.75">
      <c r="A28" s="842" t="s">
        <v>254</v>
      </c>
      <c r="B28" s="844"/>
      <c r="C28" s="406"/>
      <c r="D28" s="407">
        <v>0</v>
      </c>
      <c r="E28" s="407">
        <f>SUM(E21:E27)</f>
        <v>21000</v>
      </c>
      <c r="F28" s="407">
        <v>0</v>
      </c>
      <c r="G28" s="407">
        <f>SUM(G21:G27)</f>
        <v>30000</v>
      </c>
      <c r="H28" s="407">
        <f>SUM(H21:H27)</f>
        <v>0</v>
      </c>
      <c r="I28" s="407">
        <f>SUM(I21:I27)</f>
        <v>59900</v>
      </c>
      <c r="J28" s="407">
        <v>0</v>
      </c>
      <c r="K28" s="407">
        <f>SUM(K21:K27)</f>
        <v>35000</v>
      </c>
      <c r="L28" s="407">
        <v>0</v>
      </c>
      <c r="M28" s="407">
        <v>5000</v>
      </c>
      <c r="N28" s="354">
        <v>0</v>
      </c>
      <c r="O28" s="351">
        <f>SUM(O21:O27)</f>
        <v>150900</v>
      </c>
    </row>
    <row r="29" spans="1:15" ht="12.75">
      <c r="A29" s="735" t="s">
        <v>257</v>
      </c>
      <c r="B29" s="737"/>
      <c r="C29" s="520"/>
      <c r="D29" s="344">
        <v>0</v>
      </c>
      <c r="E29" s="344">
        <f>E19+E28</f>
        <v>94000</v>
      </c>
      <c r="F29" s="344">
        <v>0</v>
      </c>
      <c r="G29" s="344">
        <f>G19+G28</f>
        <v>159100</v>
      </c>
      <c r="H29" s="344">
        <v>0</v>
      </c>
      <c r="I29" s="344">
        <f>I19+I28</f>
        <v>265000</v>
      </c>
      <c r="J29" s="344">
        <v>0</v>
      </c>
      <c r="K29" s="344">
        <f>K19+K28</f>
        <v>70000</v>
      </c>
      <c r="L29" s="344">
        <v>0</v>
      </c>
      <c r="M29" s="344">
        <f>M19+M28</f>
        <v>5000</v>
      </c>
      <c r="N29" s="344">
        <v>0</v>
      </c>
      <c r="O29" s="344">
        <f>O19+O28</f>
        <v>593100</v>
      </c>
    </row>
  </sheetData>
  <sheetProtection/>
  <mergeCells count="21">
    <mergeCell ref="A29:B29"/>
    <mergeCell ref="A28:B28"/>
    <mergeCell ref="A13:B13"/>
    <mergeCell ref="A14:B14"/>
    <mergeCell ref="A15:B15"/>
    <mergeCell ref="A20:B20"/>
    <mergeCell ref="A19:B19"/>
    <mergeCell ref="A18:B18"/>
    <mergeCell ref="A6:O6"/>
    <mergeCell ref="N9:O9"/>
    <mergeCell ref="L11:M11"/>
    <mergeCell ref="C11:C12"/>
    <mergeCell ref="D11:E11"/>
    <mergeCell ref="A21:B21"/>
    <mergeCell ref="N11:O11"/>
    <mergeCell ref="F11:G11"/>
    <mergeCell ref="A16:B16"/>
    <mergeCell ref="M20:O20"/>
    <mergeCell ref="A11:B12"/>
    <mergeCell ref="H11:I11"/>
    <mergeCell ref="J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23" sqref="A23:Q24"/>
    </sheetView>
  </sheetViews>
  <sheetFormatPr defaultColWidth="9.140625" defaultRowHeight="12.75"/>
  <cols>
    <col min="1" max="1" width="14.140625" style="0" customWidth="1"/>
    <col min="2" max="2" width="10.421875" style="0" customWidth="1"/>
    <col min="9" max="16" width="5.28125" style="0" customWidth="1"/>
    <col min="17" max="17" width="9.4218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3" spans="1:4" ht="12.75">
      <c r="A3" s="7"/>
      <c r="B3" s="7"/>
      <c r="C3" s="7"/>
      <c r="D3" s="7"/>
    </row>
    <row r="4" spans="1:17" ht="12.75">
      <c r="A4" s="560" t="s">
        <v>513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</row>
    <row r="5" spans="1:17" ht="12.75">
      <c r="A5" s="560" t="s">
        <v>183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</row>
    <row r="6" spans="16:17" ht="12.75">
      <c r="P6" s="587" t="s">
        <v>347</v>
      </c>
      <c r="Q6" s="587"/>
    </row>
    <row r="7" spans="1:17" ht="12.75">
      <c r="A7" s="580" t="s">
        <v>175</v>
      </c>
      <c r="B7" s="576" t="s">
        <v>157</v>
      </c>
      <c r="C7" s="564" t="s">
        <v>184</v>
      </c>
      <c r="D7" s="565"/>
      <c r="E7" s="566"/>
      <c r="F7" s="564" t="s">
        <v>185</v>
      </c>
      <c r="G7" s="565"/>
      <c r="H7" s="566"/>
      <c r="I7" s="583" t="s">
        <v>186</v>
      </c>
      <c r="J7" s="584"/>
      <c r="K7" s="584"/>
      <c r="L7" s="584"/>
      <c r="M7" s="584"/>
      <c r="N7" s="584"/>
      <c r="O7" s="584"/>
      <c r="P7" s="584"/>
      <c r="Q7" s="585"/>
    </row>
    <row r="8" spans="1:17" ht="12.75">
      <c r="A8" s="581"/>
      <c r="B8" s="577"/>
      <c r="C8" s="330" t="s">
        <v>2</v>
      </c>
      <c r="D8" s="330" t="s">
        <v>3</v>
      </c>
      <c r="E8" s="330" t="s">
        <v>4</v>
      </c>
      <c r="F8" s="330" t="s">
        <v>2</v>
      </c>
      <c r="G8" s="330" t="s">
        <v>3</v>
      </c>
      <c r="H8" s="330" t="s">
        <v>4</v>
      </c>
      <c r="I8" s="586" t="s">
        <v>2</v>
      </c>
      <c r="J8" s="586"/>
      <c r="K8" s="586"/>
      <c r="L8" s="586"/>
      <c r="M8" s="586" t="s">
        <v>3</v>
      </c>
      <c r="N8" s="586"/>
      <c r="O8" s="586"/>
      <c r="P8" s="564"/>
      <c r="Q8" s="561" t="s">
        <v>124</v>
      </c>
    </row>
    <row r="9" spans="1:17" ht="12.75">
      <c r="A9" s="581"/>
      <c r="B9" s="578"/>
      <c r="C9" s="400"/>
      <c r="D9" s="400"/>
      <c r="E9" s="400"/>
      <c r="F9" s="400"/>
      <c r="G9" s="400"/>
      <c r="H9" s="400"/>
      <c r="I9" s="564" t="s">
        <v>160</v>
      </c>
      <c r="J9" s="565"/>
      <c r="K9" s="565"/>
      <c r="L9" s="566"/>
      <c r="M9" s="564" t="s">
        <v>160</v>
      </c>
      <c r="N9" s="565"/>
      <c r="O9" s="565"/>
      <c r="P9" s="565"/>
      <c r="Q9" s="562"/>
    </row>
    <row r="10" spans="1:17" ht="12.75">
      <c r="A10" s="582"/>
      <c r="B10" s="579"/>
      <c r="C10" s="396" t="s">
        <v>161</v>
      </c>
      <c r="D10" s="396" t="s">
        <v>161</v>
      </c>
      <c r="E10" s="396" t="s">
        <v>161</v>
      </c>
      <c r="F10" s="396" t="s">
        <v>161</v>
      </c>
      <c r="G10" s="396" t="s">
        <v>161</v>
      </c>
      <c r="H10" s="396" t="s">
        <v>161</v>
      </c>
      <c r="I10" s="371">
        <v>1</v>
      </c>
      <c r="J10" s="371">
        <v>2</v>
      </c>
      <c r="K10" s="371">
        <v>3</v>
      </c>
      <c r="L10" s="371">
        <v>4</v>
      </c>
      <c r="M10" s="371">
        <v>1</v>
      </c>
      <c r="N10" s="371">
        <v>2</v>
      </c>
      <c r="O10" s="371">
        <v>3</v>
      </c>
      <c r="P10" s="371">
        <v>4</v>
      </c>
      <c r="Q10" s="563"/>
    </row>
    <row r="11" spans="1:17" ht="12.75">
      <c r="A11" s="573" t="s">
        <v>163</v>
      </c>
      <c r="B11" s="1" t="s">
        <v>164</v>
      </c>
      <c r="C11" s="83">
        <v>3.32</v>
      </c>
      <c r="D11" s="84">
        <v>0</v>
      </c>
      <c r="E11" s="84">
        <f>C11+D11</f>
        <v>3.32</v>
      </c>
      <c r="F11" s="84">
        <v>7.97</v>
      </c>
      <c r="G11" s="84">
        <v>0</v>
      </c>
      <c r="H11" s="84">
        <f>F11+G11</f>
        <v>7.97</v>
      </c>
      <c r="I11" s="86">
        <v>3.32</v>
      </c>
      <c r="J11" s="86">
        <v>7.97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5">
        <f>I11+J11+K11+L11+M11+N11+O11+P11</f>
        <v>11.29</v>
      </c>
    </row>
    <row r="12" spans="1:17" ht="12.75">
      <c r="A12" s="574"/>
      <c r="B12" s="1" t="s">
        <v>165</v>
      </c>
      <c r="C12" s="84">
        <v>7.86</v>
      </c>
      <c r="D12" s="84">
        <v>0</v>
      </c>
      <c r="E12" s="84">
        <f>C12+D12</f>
        <v>7.86</v>
      </c>
      <c r="F12" s="84">
        <v>2.7</v>
      </c>
      <c r="G12" s="84">
        <v>0.69</v>
      </c>
      <c r="H12" s="84">
        <f>F12+G12</f>
        <v>3.39</v>
      </c>
      <c r="I12" s="86">
        <v>7.86</v>
      </c>
      <c r="J12" s="86">
        <v>2.7</v>
      </c>
      <c r="K12" s="86">
        <v>0</v>
      </c>
      <c r="L12" s="86">
        <v>0</v>
      </c>
      <c r="M12" s="86">
        <v>0</v>
      </c>
      <c r="N12" s="86">
        <v>0.69</v>
      </c>
      <c r="O12" s="86">
        <v>0</v>
      </c>
      <c r="P12" s="86">
        <v>0</v>
      </c>
      <c r="Q12" s="85">
        <f>I12+J12+K12+L12+M12+N12+O12+P12</f>
        <v>11.25</v>
      </c>
    </row>
    <row r="13" spans="1:17" ht="12.75">
      <c r="A13" s="574"/>
      <c r="B13" s="1" t="s">
        <v>13</v>
      </c>
      <c r="C13" s="84">
        <v>1.9</v>
      </c>
      <c r="D13" s="84">
        <v>1.32</v>
      </c>
      <c r="E13" s="84">
        <f>C13+D13</f>
        <v>3.2199999999999998</v>
      </c>
      <c r="F13" s="84">
        <v>0.5</v>
      </c>
      <c r="G13" s="84">
        <v>0</v>
      </c>
      <c r="H13" s="84">
        <f>F13+G13</f>
        <v>0.5</v>
      </c>
      <c r="I13" s="86">
        <v>2.52</v>
      </c>
      <c r="J13" s="86">
        <v>0.5</v>
      </c>
      <c r="K13" s="86">
        <v>0</v>
      </c>
      <c r="L13" s="86">
        <v>0</v>
      </c>
      <c r="M13" s="86">
        <v>0.7</v>
      </c>
      <c r="N13" s="86">
        <v>0</v>
      </c>
      <c r="O13" s="86">
        <v>0</v>
      </c>
      <c r="P13" s="86">
        <v>0</v>
      </c>
      <c r="Q13" s="85">
        <f>I13+J13+K13+L13+M13+N13+O13+P13</f>
        <v>3.7199999999999998</v>
      </c>
    </row>
    <row r="14" spans="1:17" s="373" customFormat="1" ht="12.75">
      <c r="A14" s="575"/>
      <c r="B14" s="378" t="s">
        <v>4</v>
      </c>
      <c r="C14" s="522">
        <f>SUM(C11:C13)</f>
        <v>13.08</v>
      </c>
      <c r="D14" s="522">
        <f aca="true" t="shared" si="0" ref="D14:P14">SUM(D11:D13)</f>
        <v>1.32</v>
      </c>
      <c r="E14" s="522">
        <f t="shared" si="0"/>
        <v>14.399999999999999</v>
      </c>
      <c r="F14" s="522">
        <f>SUM(F11:F13)</f>
        <v>11.17</v>
      </c>
      <c r="G14" s="522">
        <f>SUM(G11:G13)</f>
        <v>0.69</v>
      </c>
      <c r="H14" s="522">
        <f>SUM(H11:H13)</f>
        <v>11.86</v>
      </c>
      <c r="I14" s="522">
        <f t="shared" si="0"/>
        <v>13.7</v>
      </c>
      <c r="J14" s="522">
        <f t="shared" si="0"/>
        <v>11.17</v>
      </c>
      <c r="K14" s="522">
        <f t="shared" si="0"/>
        <v>0</v>
      </c>
      <c r="L14" s="522">
        <f t="shared" si="0"/>
        <v>0</v>
      </c>
      <c r="M14" s="522">
        <f t="shared" si="0"/>
        <v>0.7</v>
      </c>
      <c r="N14" s="522">
        <f t="shared" si="0"/>
        <v>0.69</v>
      </c>
      <c r="O14" s="522">
        <f t="shared" si="0"/>
        <v>0</v>
      </c>
      <c r="P14" s="522">
        <f t="shared" si="0"/>
        <v>0</v>
      </c>
      <c r="Q14" s="522">
        <f>E14+H14</f>
        <v>26.259999999999998</v>
      </c>
    </row>
    <row r="15" spans="1:18" ht="12.75">
      <c r="A15" s="12"/>
      <c r="B15" s="1" t="s">
        <v>166</v>
      </c>
      <c r="C15" s="156">
        <v>3</v>
      </c>
      <c r="D15" s="156">
        <v>1</v>
      </c>
      <c r="E15" s="156">
        <f>C15+D15</f>
        <v>4</v>
      </c>
      <c r="F15" s="156">
        <v>4.05</v>
      </c>
      <c r="G15" s="156">
        <v>0</v>
      </c>
      <c r="H15" s="156">
        <f>F15+G15</f>
        <v>4.05</v>
      </c>
      <c r="I15" s="156">
        <v>8.05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85">
        <f>SUM(I15:P15)</f>
        <v>8.05</v>
      </c>
      <c r="R15" s="57"/>
    </row>
    <row r="16" spans="1:18" ht="12.75">
      <c r="A16" s="143" t="s">
        <v>168</v>
      </c>
      <c r="B16" s="1" t="s">
        <v>167</v>
      </c>
      <c r="C16" s="156">
        <v>0</v>
      </c>
      <c r="D16" s="156">
        <v>0</v>
      </c>
      <c r="E16" s="156">
        <f>C16+D16</f>
        <v>0</v>
      </c>
      <c r="F16" s="156">
        <v>0.5</v>
      </c>
      <c r="G16" s="156">
        <v>0</v>
      </c>
      <c r="H16" s="156">
        <f>F16+G16</f>
        <v>0.5</v>
      </c>
      <c r="I16" s="156">
        <v>0</v>
      </c>
      <c r="J16" s="156">
        <v>0.5</v>
      </c>
      <c r="K16" s="156">
        <v>0</v>
      </c>
      <c r="L16" s="156">
        <v>0</v>
      </c>
      <c r="M16" s="156">
        <v>0</v>
      </c>
      <c r="N16" s="156">
        <v>0</v>
      </c>
      <c r="O16" s="156"/>
      <c r="P16" s="156">
        <v>0</v>
      </c>
      <c r="Q16" s="85">
        <f>SUM(I16:P16)</f>
        <v>0.5</v>
      </c>
      <c r="R16" s="57"/>
    </row>
    <row r="17" spans="1:17" s="373" customFormat="1" ht="12.75">
      <c r="A17" s="399"/>
      <c r="B17" s="378" t="s">
        <v>4</v>
      </c>
      <c r="C17" s="522">
        <f>C15+C16</f>
        <v>3</v>
      </c>
      <c r="D17" s="522">
        <f aca="true" t="shared" si="1" ref="D17:P17">SUM(D15:D16)</f>
        <v>1</v>
      </c>
      <c r="E17" s="522">
        <f t="shared" si="1"/>
        <v>4</v>
      </c>
      <c r="F17" s="522">
        <f t="shared" si="1"/>
        <v>4.55</v>
      </c>
      <c r="G17" s="522">
        <f t="shared" si="1"/>
        <v>0</v>
      </c>
      <c r="H17" s="522">
        <f t="shared" si="1"/>
        <v>4.55</v>
      </c>
      <c r="I17" s="522">
        <f t="shared" si="1"/>
        <v>8.05</v>
      </c>
      <c r="J17" s="522">
        <f t="shared" si="1"/>
        <v>0.5</v>
      </c>
      <c r="K17" s="522">
        <f t="shared" si="1"/>
        <v>0</v>
      </c>
      <c r="L17" s="522">
        <f t="shared" si="1"/>
        <v>0</v>
      </c>
      <c r="M17" s="522">
        <f t="shared" si="1"/>
        <v>0</v>
      </c>
      <c r="N17" s="522">
        <f t="shared" si="1"/>
        <v>0</v>
      </c>
      <c r="O17" s="522">
        <f t="shared" si="1"/>
        <v>0</v>
      </c>
      <c r="P17" s="522">
        <f t="shared" si="1"/>
        <v>0</v>
      </c>
      <c r="Q17" s="522">
        <f>E17+H17</f>
        <v>8.55</v>
      </c>
    </row>
    <row r="18" spans="1:17" ht="12.75">
      <c r="A18" s="12"/>
      <c r="B18" s="1" t="s">
        <v>169</v>
      </c>
      <c r="C18" s="86">
        <v>0</v>
      </c>
      <c r="D18" s="86">
        <v>0</v>
      </c>
      <c r="E18" s="86">
        <f>C18+D18</f>
        <v>0</v>
      </c>
      <c r="F18" s="123">
        <v>0.4</v>
      </c>
      <c r="G18" s="123">
        <v>0</v>
      </c>
      <c r="H18" s="86">
        <f>F18+G18</f>
        <v>0.4</v>
      </c>
      <c r="I18" s="123">
        <v>0</v>
      </c>
      <c r="J18" s="123">
        <v>0.4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87">
        <f>SUM(I18:P18)</f>
        <v>0.4</v>
      </c>
    </row>
    <row r="19" spans="1:17" ht="12.75">
      <c r="A19" s="143" t="s">
        <v>174</v>
      </c>
      <c r="B19" s="1" t="s">
        <v>170</v>
      </c>
      <c r="C19" s="86">
        <v>0</v>
      </c>
      <c r="D19" s="86">
        <v>0</v>
      </c>
      <c r="E19" s="86">
        <f>C19+D19</f>
        <v>0</v>
      </c>
      <c r="F19" s="123">
        <v>0</v>
      </c>
      <c r="G19" s="123">
        <v>1</v>
      </c>
      <c r="H19" s="86">
        <f>F19+G19</f>
        <v>1</v>
      </c>
      <c r="I19" s="123">
        <v>0</v>
      </c>
      <c r="J19" s="123">
        <v>0</v>
      </c>
      <c r="K19" s="123">
        <v>0</v>
      </c>
      <c r="L19" s="123">
        <v>0</v>
      </c>
      <c r="M19" s="123">
        <v>1</v>
      </c>
      <c r="N19" s="123">
        <v>0</v>
      </c>
      <c r="O19" s="123">
        <v>0</v>
      </c>
      <c r="P19" s="123">
        <v>0</v>
      </c>
      <c r="Q19" s="87">
        <f>SUM(I19:P19)</f>
        <v>1</v>
      </c>
    </row>
    <row r="20" spans="1:17" s="373" customFormat="1" ht="12.75">
      <c r="A20" s="399"/>
      <c r="B20" s="378" t="s">
        <v>4</v>
      </c>
      <c r="C20" s="522">
        <f>SUM(C18:C19)</f>
        <v>0</v>
      </c>
      <c r="D20" s="522">
        <f aca="true" t="shared" si="2" ref="D20:P20">SUM(D18:D19)</f>
        <v>0</v>
      </c>
      <c r="E20" s="522">
        <f t="shared" si="2"/>
        <v>0</v>
      </c>
      <c r="F20" s="522">
        <f t="shared" si="2"/>
        <v>0.4</v>
      </c>
      <c r="G20" s="522">
        <f t="shared" si="2"/>
        <v>1</v>
      </c>
      <c r="H20" s="522">
        <f t="shared" si="2"/>
        <v>1.4</v>
      </c>
      <c r="I20" s="522">
        <f t="shared" si="2"/>
        <v>0</v>
      </c>
      <c r="J20" s="522">
        <f t="shared" si="2"/>
        <v>0.4</v>
      </c>
      <c r="K20" s="522">
        <f t="shared" si="2"/>
        <v>0</v>
      </c>
      <c r="L20" s="522">
        <v>0</v>
      </c>
      <c r="M20" s="522">
        <f t="shared" si="2"/>
        <v>1</v>
      </c>
      <c r="N20" s="522">
        <f t="shared" si="2"/>
        <v>0</v>
      </c>
      <c r="O20" s="522">
        <f t="shared" si="2"/>
        <v>0</v>
      </c>
      <c r="P20" s="522">
        <f t="shared" si="2"/>
        <v>0</v>
      </c>
      <c r="Q20" s="522">
        <f>E20+H20</f>
        <v>1.4</v>
      </c>
    </row>
    <row r="21" spans="1:17" ht="12.75">
      <c r="A21" s="12"/>
      <c r="B21" s="1" t="s">
        <v>171</v>
      </c>
      <c r="C21" s="86">
        <v>0</v>
      </c>
      <c r="D21" s="84">
        <v>0</v>
      </c>
      <c r="E21" s="84">
        <f>C21+D21</f>
        <v>0</v>
      </c>
      <c r="F21" s="86">
        <v>0</v>
      </c>
      <c r="G21" s="84">
        <v>0</v>
      </c>
      <c r="H21" s="84">
        <f>F21+G21</f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5">
        <f>E21+H21</f>
        <v>0</v>
      </c>
    </row>
    <row r="22" spans="1:17" ht="12.75">
      <c r="A22" s="143" t="s">
        <v>173</v>
      </c>
      <c r="B22" s="1" t="s">
        <v>172</v>
      </c>
      <c r="C22" s="86">
        <v>0</v>
      </c>
      <c r="D22" s="84">
        <v>0</v>
      </c>
      <c r="E22" s="84">
        <f>C22+D22</f>
        <v>0</v>
      </c>
      <c r="F22" s="86">
        <v>0.5</v>
      </c>
      <c r="G22" s="84">
        <v>0</v>
      </c>
      <c r="H22" s="84">
        <f>F22+G22</f>
        <v>0.5</v>
      </c>
      <c r="I22" s="84">
        <v>0</v>
      </c>
      <c r="J22" s="84">
        <v>0.5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5">
        <f>E22+H22</f>
        <v>0.5</v>
      </c>
    </row>
    <row r="23" spans="1:17" s="373" customFormat="1" ht="12.75">
      <c r="A23" s="399"/>
      <c r="B23" s="378" t="s">
        <v>4</v>
      </c>
      <c r="C23" s="522">
        <f>SUM(C21:C22)</f>
        <v>0</v>
      </c>
      <c r="D23" s="522">
        <f aca="true" t="shared" si="3" ref="D23:N23">SUM(D21:D22)</f>
        <v>0</v>
      </c>
      <c r="E23" s="522">
        <f t="shared" si="3"/>
        <v>0</v>
      </c>
      <c r="F23" s="522">
        <f t="shared" si="3"/>
        <v>0.5</v>
      </c>
      <c r="G23" s="522">
        <f t="shared" si="3"/>
        <v>0</v>
      </c>
      <c r="H23" s="522">
        <f t="shared" si="3"/>
        <v>0.5</v>
      </c>
      <c r="I23" s="522">
        <f t="shared" si="3"/>
        <v>0</v>
      </c>
      <c r="J23" s="522">
        <f t="shared" si="3"/>
        <v>0.5</v>
      </c>
      <c r="K23" s="522">
        <f t="shared" si="3"/>
        <v>0</v>
      </c>
      <c r="L23" s="522">
        <f t="shared" si="3"/>
        <v>0</v>
      </c>
      <c r="M23" s="522">
        <f t="shared" si="3"/>
        <v>0</v>
      </c>
      <c r="N23" s="522">
        <f t="shared" si="3"/>
        <v>0</v>
      </c>
      <c r="O23" s="522">
        <f>SUM(O21:O22)</f>
        <v>0</v>
      </c>
      <c r="P23" s="522">
        <f>SUM(P21:P22)</f>
        <v>0</v>
      </c>
      <c r="Q23" s="522">
        <f>E23+H23</f>
        <v>0.5</v>
      </c>
    </row>
    <row r="24" spans="1:17" s="373" customFormat="1" ht="12.75">
      <c r="A24" s="571" t="s">
        <v>130</v>
      </c>
      <c r="B24" s="572"/>
      <c r="C24" s="523">
        <f>C14+C17+C20+C23</f>
        <v>16.08</v>
      </c>
      <c r="D24" s="523">
        <f aca="true" t="shared" si="4" ref="D24:P24">D14+D17+D20+D23</f>
        <v>2.3200000000000003</v>
      </c>
      <c r="E24" s="523">
        <f t="shared" si="4"/>
        <v>18.4</v>
      </c>
      <c r="F24" s="523">
        <f t="shared" si="4"/>
        <v>16.619999999999997</v>
      </c>
      <c r="G24" s="523">
        <f t="shared" si="4"/>
        <v>1.69</v>
      </c>
      <c r="H24" s="523">
        <f t="shared" si="4"/>
        <v>18.31</v>
      </c>
      <c r="I24" s="523">
        <f t="shared" si="4"/>
        <v>21.75</v>
      </c>
      <c r="J24" s="523">
        <f t="shared" si="4"/>
        <v>12.57</v>
      </c>
      <c r="K24" s="523">
        <f t="shared" si="4"/>
        <v>0</v>
      </c>
      <c r="L24" s="523">
        <f t="shared" si="4"/>
        <v>0</v>
      </c>
      <c r="M24" s="523">
        <f t="shared" si="4"/>
        <v>1.7</v>
      </c>
      <c r="N24" s="523">
        <f t="shared" si="4"/>
        <v>0.69</v>
      </c>
      <c r="O24" s="523">
        <f t="shared" si="4"/>
        <v>0</v>
      </c>
      <c r="P24" s="523">
        <f t="shared" si="4"/>
        <v>0</v>
      </c>
      <c r="Q24" s="523">
        <f>Q14+Q17+Q20+Q23</f>
        <v>36.71</v>
      </c>
    </row>
    <row r="27" spans="1:7" ht="12.75">
      <c r="A27" s="8" t="s">
        <v>345</v>
      </c>
      <c r="B27" s="567" t="s">
        <v>179</v>
      </c>
      <c r="C27" s="567"/>
      <c r="D27" s="567"/>
      <c r="E27" s="567"/>
      <c r="F27" s="567"/>
      <c r="G27" s="567"/>
    </row>
    <row r="28" spans="1:7" ht="12.75">
      <c r="A28" s="8"/>
      <c r="B28" s="567" t="s">
        <v>187</v>
      </c>
      <c r="C28" s="567"/>
      <c r="D28" s="567"/>
      <c r="E28" s="567"/>
      <c r="F28" s="567"/>
      <c r="G28" s="22"/>
    </row>
    <row r="29" spans="2:7" ht="12.75">
      <c r="B29" s="567" t="s">
        <v>178</v>
      </c>
      <c r="C29" s="567"/>
      <c r="D29" s="567"/>
      <c r="E29" s="567"/>
      <c r="F29" s="567"/>
      <c r="G29" s="567"/>
    </row>
    <row r="30" spans="2:7" ht="12.75">
      <c r="B30" s="567" t="s">
        <v>287</v>
      </c>
      <c r="C30" s="567"/>
      <c r="D30" s="567"/>
      <c r="E30" s="567"/>
      <c r="F30" s="567"/>
      <c r="G30" s="567"/>
    </row>
  </sheetData>
  <sheetProtection/>
  <mergeCells count="21">
    <mergeCell ref="B30:G30"/>
    <mergeCell ref="M9:P9"/>
    <mergeCell ref="A11:A14"/>
    <mergeCell ref="A24:B24"/>
    <mergeCell ref="B27:G27"/>
    <mergeCell ref="I8:L8"/>
    <mergeCell ref="M8:P8"/>
    <mergeCell ref="B7:B10"/>
    <mergeCell ref="Q8:Q10"/>
    <mergeCell ref="I9:L9"/>
    <mergeCell ref="B28:F28"/>
    <mergeCell ref="B29:G29"/>
    <mergeCell ref="F7:H7"/>
    <mergeCell ref="A7:A10"/>
    <mergeCell ref="A1:D1"/>
    <mergeCell ref="A2:D2"/>
    <mergeCell ref="A4:Q4"/>
    <mergeCell ref="A5:Q5"/>
    <mergeCell ref="P6:Q6"/>
    <mergeCell ref="C7:E7"/>
    <mergeCell ref="I7:Q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B22" sqref="A22:T23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7.7109375" style="0" customWidth="1"/>
    <col min="9" max="19" width="5.28125" style="0" customWidth="1"/>
    <col min="20" max="20" width="8.71093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3" spans="1:4" ht="12.75">
      <c r="A3" s="7"/>
      <c r="B3" s="7"/>
      <c r="C3" s="7"/>
      <c r="D3" s="7"/>
    </row>
    <row r="4" spans="1:20" ht="12.75">
      <c r="A4" s="560" t="s">
        <v>514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</row>
    <row r="5" spans="1:20" ht="12.75">
      <c r="A5" s="560" t="s">
        <v>183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</row>
    <row r="6" spans="19:20" ht="12.75">
      <c r="S6" s="587" t="s">
        <v>348</v>
      </c>
      <c r="T6" s="587"/>
    </row>
    <row r="7" spans="1:20" ht="12.75">
      <c r="A7" s="580" t="s">
        <v>175</v>
      </c>
      <c r="B7" s="576" t="s">
        <v>157</v>
      </c>
      <c r="C7" s="564" t="s">
        <v>343</v>
      </c>
      <c r="D7" s="565"/>
      <c r="E7" s="566"/>
      <c r="F7" s="564" t="s">
        <v>344</v>
      </c>
      <c r="G7" s="565"/>
      <c r="H7" s="566"/>
      <c r="I7" s="583" t="s">
        <v>359</v>
      </c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2.75">
      <c r="A8" s="581"/>
      <c r="B8" s="577"/>
      <c r="C8" s="330" t="s">
        <v>224</v>
      </c>
      <c r="D8" s="330" t="s">
        <v>329</v>
      </c>
      <c r="E8" s="330" t="s">
        <v>4</v>
      </c>
      <c r="F8" s="330" t="s">
        <v>224</v>
      </c>
      <c r="G8" s="330" t="s">
        <v>329</v>
      </c>
      <c r="H8" s="330" t="s">
        <v>4</v>
      </c>
      <c r="I8" s="588" t="s">
        <v>358</v>
      </c>
      <c r="J8" s="589"/>
      <c r="K8" s="589"/>
      <c r="L8" s="589"/>
      <c r="M8" s="589"/>
      <c r="N8" s="589"/>
      <c r="O8" s="589"/>
      <c r="P8" s="589"/>
      <c r="Q8" s="589"/>
      <c r="R8" s="589"/>
      <c r="S8" s="590"/>
      <c r="T8" s="561" t="s">
        <v>124</v>
      </c>
    </row>
    <row r="9" spans="1:20" ht="12.75">
      <c r="A9" s="582"/>
      <c r="B9" s="579"/>
      <c r="C9" s="396" t="s">
        <v>161</v>
      </c>
      <c r="D9" s="396" t="s">
        <v>161</v>
      </c>
      <c r="E9" s="396" t="s">
        <v>161</v>
      </c>
      <c r="F9" s="396" t="s">
        <v>161</v>
      </c>
      <c r="G9" s="396" t="s">
        <v>161</v>
      </c>
      <c r="H9" s="396" t="s">
        <v>161</v>
      </c>
      <c r="I9" s="397" t="s">
        <v>319</v>
      </c>
      <c r="J9" s="397">
        <v>106</v>
      </c>
      <c r="K9" s="397" t="s">
        <v>320</v>
      </c>
      <c r="L9" s="397" t="s">
        <v>321</v>
      </c>
      <c r="M9" s="397" t="s">
        <v>322</v>
      </c>
      <c r="N9" s="397" t="s">
        <v>323</v>
      </c>
      <c r="O9" s="397" t="s">
        <v>324</v>
      </c>
      <c r="P9" s="397" t="s">
        <v>325</v>
      </c>
      <c r="Q9" s="397" t="s">
        <v>326</v>
      </c>
      <c r="R9" s="397" t="s">
        <v>327</v>
      </c>
      <c r="S9" s="397" t="s">
        <v>328</v>
      </c>
      <c r="T9" s="563"/>
    </row>
    <row r="10" spans="1:20" ht="12.75">
      <c r="A10" s="573" t="s">
        <v>163</v>
      </c>
      <c r="B10" s="1" t="s">
        <v>164</v>
      </c>
      <c r="C10" s="83">
        <v>3.32</v>
      </c>
      <c r="D10" s="84">
        <v>0</v>
      </c>
      <c r="E10" s="84">
        <f>C10+D10</f>
        <v>3.32</v>
      </c>
      <c r="F10" s="84">
        <v>7.97</v>
      </c>
      <c r="G10" s="84">
        <v>0</v>
      </c>
      <c r="H10" s="84">
        <f>F10+G10</f>
        <v>7.97</v>
      </c>
      <c r="I10" s="84">
        <v>11.29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5">
        <f>I10+J10+K10+L10+M10+N10+O10+P10+Q10+R10+S10</f>
        <v>11.29</v>
      </c>
    </row>
    <row r="11" spans="1:20" ht="12.75">
      <c r="A11" s="574"/>
      <c r="B11" s="1" t="s">
        <v>165</v>
      </c>
      <c r="C11" s="84">
        <v>7.86</v>
      </c>
      <c r="D11" s="84">
        <v>0</v>
      </c>
      <c r="E11" s="84">
        <f>C11+D11</f>
        <v>7.86</v>
      </c>
      <c r="F11" s="84">
        <v>2.7</v>
      </c>
      <c r="G11" s="84">
        <v>0.69</v>
      </c>
      <c r="H11" s="84">
        <f>F11+G11</f>
        <v>3.39</v>
      </c>
      <c r="I11" s="84">
        <v>11.25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5">
        <f>I11+J11+K11+L11+M11+N11+O11+P11+Q11+R11+S11</f>
        <v>11.25</v>
      </c>
    </row>
    <row r="12" spans="1:20" ht="12.75">
      <c r="A12" s="574"/>
      <c r="B12" s="1" t="s">
        <v>13</v>
      </c>
      <c r="C12" s="84">
        <v>1.9</v>
      </c>
      <c r="D12" s="84">
        <v>1.32</v>
      </c>
      <c r="E12" s="84">
        <f>C12+D12</f>
        <v>3.2199999999999998</v>
      </c>
      <c r="F12" s="84">
        <v>0.5</v>
      </c>
      <c r="G12" s="84">
        <v>0</v>
      </c>
      <c r="H12" s="84">
        <f>F12+G12</f>
        <v>0.5</v>
      </c>
      <c r="I12" s="84">
        <v>3.22</v>
      </c>
      <c r="J12" s="84">
        <v>0.5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f>I12+J12+K12+L12+M12+N12+O12+P12+Q12+R12+S12</f>
        <v>3.72</v>
      </c>
    </row>
    <row r="13" spans="1:20" s="373" customFormat="1" ht="12.75">
      <c r="A13" s="575"/>
      <c r="B13" s="378" t="s">
        <v>4</v>
      </c>
      <c r="C13" s="522">
        <f>SUM(C10:C12)</f>
        <v>13.08</v>
      </c>
      <c r="D13" s="522">
        <f aca="true" t="shared" si="0" ref="D13:S13">SUM(D10:D12)</f>
        <v>1.32</v>
      </c>
      <c r="E13" s="522">
        <f t="shared" si="0"/>
        <v>14.399999999999999</v>
      </c>
      <c r="F13" s="522">
        <f>SUM(F10:F12)</f>
        <v>11.17</v>
      </c>
      <c r="G13" s="522">
        <f>SUM(G10:G12)</f>
        <v>0.69</v>
      </c>
      <c r="H13" s="522">
        <f>SUM(H10:H12)</f>
        <v>11.86</v>
      </c>
      <c r="I13" s="522">
        <f t="shared" si="0"/>
        <v>25.759999999999998</v>
      </c>
      <c r="J13" s="522">
        <f t="shared" si="0"/>
        <v>0.5</v>
      </c>
      <c r="K13" s="522">
        <f t="shared" si="0"/>
        <v>0</v>
      </c>
      <c r="L13" s="522">
        <f t="shared" si="0"/>
        <v>0</v>
      </c>
      <c r="M13" s="522">
        <f t="shared" si="0"/>
        <v>0</v>
      </c>
      <c r="N13" s="522">
        <f t="shared" si="0"/>
        <v>0</v>
      </c>
      <c r="O13" s="522">
        <f t="shared" si="0"/>
        <v>0</v>
      </c>
      <c r="P13" s="522">
        <f t="shared" si="0"/>
        <v>0</v>
      </c>
      <c r="Q13" s="522">
        <f t="shared" si="0"/>
        <v>0</v>
      </c>
      <c r="R13" s="522">
        <f t="shared" si="0"/>
        <v>0</v>
      </c>
      <c r="S13" s="522">
        <f t="shared" si="0"/>
        <v>0</v>
      </c>
      <c r="T13" s="522">
        <f>E13+H13</f>
        <v>26.259999999999998</v>
      </c>
    </row>
    <row r="14" spans="1:20" ht="12.75">
      <c r="A14" s="12"/>
      <c r="B14" s="1" t="s">
        <v>166</v>
      </c>
      <c r="C14" s="156">
        <v>3</v>
      </c>
      <c r="D14" s="156">
        <v>1</v>
      </c>
      <c r="E14" s="156">
        <f>C14+D14</f>
        <v>4</v>
      </c>
      <c r="F14" s="156">
        <v>4.05</v>
      </c>
      <c r="G14" s="156">
        <v>0</v>
      </c>
      <c r="H14" s="156">
        <f>F14+G14</f>
        <v>4.05</v>
      </c>
      <c r="I14" s="156">
        <v>0</v>
      </c>
      <c r="J14" s="156">
        <v>0</v>
      </c>
      <c r="K14" s="156">
        <v>8.05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85">
        <f>SUM(I14:S14)</f>
        <v>8.05</v>
      </c>
    </row>
    <row r="15" spans="1:20" ht="12.75">
      <c r="A15" s="143" t="s">
        <v>168</v>
      </c>
      <c r="B15" s="1" t="s">
        <v>167</v>
      </c>
      <c r="C15" s="156">
        <v>0</v>
      </c>
      <c r="D15" s="156">
        <v>0</v>
      </c>
      <c r="E15" s="156">
        <f>C15+D15</f>
        <v>0</v>
      </c>
      <c r="F15" s="156">
        <v>0.5</v>
      </c>
      <c r="G15" s="156">
        <v>0</v>
      </c>
      <c r="H15" s="156">
        <f>F15+G15</f>
        <v>0.5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0.5</v>
      </c>
      <c r="P15" s="156">
        <v>0</v>
      </c>
      <c r="Q15" s="156">
        <v>0</v>
      </c>
      <c r="R15" s="156">
        <v>0</v>
      </c>
      <c r="S15" s="156">
        <v>0</v>
      </c>
      <c r="T15" s="85">
        <f>SUM(I15:S15)</f>
        <v>0.5</v>
      </c>
    </row>
    <row r="16" spans="1:20" s="373" customFormat="1" ht="12.75">
      <c r="A16" s="399"/>
      <c r="B16" s="378" t="s">
        <v>4</v>
      </c>
      <c r="C16" s="522">
        <f>SUM(C14:C15)</f>
        <v>3</v>
      </c>
      <c r="D16" s="522">
        <f aca="true" t="shared" si="1" ref="D16:S16">SUM(D14:D15)</f>
        <v>1</v>
      </c>
      <c r="E16" s="522">
        <f t="shared" si="1"/>
        <v>4</v>
      </c>
      <c r="F16" s="522">
        <f t="shared" si="1"/>
        <v>4.55</v>
      </c>
      <c r="G16" s="522">
        <f t="shared" si="1"/>
        <v>0</v>
      </c>
      <c r="H16" s="522">
        <f t="shared" si="1"/>
        <v>4.55</v>
      </c>
      <c r="I16" s="522">
        <f t="shared" si="1"/>
        <v>0</v>
      </c>
      <c r="J16" s="522">
        <f t="shared" si="1"/>
        <v>0</v>
      </c>
      <c r="K16" s="522">
        <f t="shared" si="1"/>
        <v>8.05</v>
      </c>
      <c r="L16" s="522">
        <f t="shared" si="1"/>
        <v>0</v>
      </c>
      <c r="M16" s="522">
        <f t="shared" si="1"/>
        <v>0</v>
      </c>
      <c r="N16" s="522">
        <f t="shared" si="1"/>
        <v>0</v>
      </c>
      <c r="O16" s="522">
        <f t="shared" si="1"/>
        <v>0.5</v>
      </c>
      <c r="P16" s="522">
        <f t="shared" si="1"/>
        <v>0</v>
      </c>
      <c r="Q16" s="522">
        <f t="shared" si="1"/>
        <v>0</v>
      </c>
      <c r="R16" s="522">
        <f t="shared" si="1"/>
        <v>0</v>
      </c>
      <c r="S16" s="522">
        <f t="shared" si="1"/>
        <v>0</v>
      </c>
      <c r="T16" s="522">
        <f>E16+H16</f>
        <v>8.55</v>
      </c>
    </row>
    <row r="17" spans="1:20" ht="12.75">
      <c r="A17" s="12"/>
      <c r="B17" s="1" t="s">
        <v>169</v>
      </c>
      <c r="C17" s="86">
        <v>0</v>
      </c>
      <c r="D17" s="86">
        <v>0</v>
      </c>
      <c r="E17" s="86">
        <f>C17+D17</f>
        <v>0</v>
      </c>
      <c r="F17" s="123">
        <v>0.4</v>
      </c>
      <c r="G17" s="123">
        <v>0</v>
      </c>
      <c r="H17" s="86">
        <f>F17+G17</f>
        <v>0.4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0.4</v>
      </c>
      <c r="Q17" s="123">
        <v>0</v>
      </c>
      <c r="R17" s="123">
        <v>0</v>
      </c>
      <c r="S17" s="123">
        <v>0</v>
      </c>
      <c r="T17" s="87">
        <f>SUM(I17:S17)</f>
        <v>0.4</v>
      </c>
    </row>
    <row r="18" spans="1:20" ht="12.75">
      <c r="A18" s="143" t="s">
        <v>174</v>
      </c>
      <c r="B18" s="1" t="s">
        <v>170</v>
      </c>
      <c r="C18" s="86">
        <v>0</v>
      </c>
      <c r="D18" s="86">
        <v>0</v>
      </c>
      <c r="E18" s="86">
        <f>C18+D18</f>
        <v>0</v>
      </c>
      <c r="F18" s="123">
        <v>0</v>
      </c>
      <c r="G18" s="123">
        <v>1</v>
      </c>
      <c r="H18" s="86">
        <f>F18+G18</f>
        <v>1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1</v>
      </c>
      <c r="R18" s="123">
        <v>0</v>
      </c>
      <c r="S18" s="123">
        <v>0</v>
      </c>
      <c r="T18" s="87">
        <f>SUM(I18:S18)</f>
        <v>1</v>
      </c>
    </row>
    <row r="19" spans="1:20" s="373" customFormat="1" ht="12.75">
      <c r="A19" s="399"/>
      <c r="B19" s="378" t="s">
        <v>4</v>
      </c>
      <c r="C19" s="522">
        <f>SUM(C17:C18)</f>
        <v>0</v>
      </c>
      <c r="D19" s="522">
        <f aca="true" t="shared" si="2" ref="D19:S19">SUM(D17:D18)</f>
        <v>0</v>
      </c>
      <c r="E19" s="522">
        <f t="shared" si="2"/>
        <v>0</v>
      </c>
      <c r="F19" s="522">
        <f t="shared" si="2"/>
        <v>0.4</v>
      </c>
      <c r="G19" s="522">
        <f t="shared" si="2"/>
        <v>1</v>
      </c>
      <c r="H19" s="522">
        <f t="shared" si="2"/>
        <v>1.4</v>
      </c>
      <c r="I19" s="522">
        <f t="shared" si="2"/>
        <v>0</v>
      </c>
      <c r="J19" s="522">
        <f t="shared" si="2"/>
        <v>0</v>
      </c>
      <c r="K19" s="522">
        <f t="shared" si="2"/>
        <v>0</v>
      </c>
      <c r="L19" s="522">
        <f>L17+L18</f>
        <v>0</v>
      </c>
      <c r="M19" s="522">
        <f t="shared" si="2"/>
        <v>0</v>
      </c>
      <c r="N19" s="522">
        <f t="shared" si="2"/>
        <v>0</v>
      </c>
      <c r="O19" s="522">
        <f t="shared" si="2"/>
        <v>0</v>
      </c>
      <c r="P19" s="522">
        <f t="shared" si="2"/>
        <v>0.4</v>
      </c>
      <c r="Q19" s="522">
        <f t="shared" si="2"/>
        <v>1</v>
      </c>
      <c r="R19" s="522">
        <f t="shared" si="2"/>
        <v>0</v>
      </c>
      <c r="S19" s="522">
        <f t="shared" si="2"/>
        <v>0</v>
      </c>
      <c r="T19" s="522">
        <f>E19+H19</f>
        <v>1.4</v>
      </c>
    </row>
    <row r="20" spans="1:20" ht="12.75">
      <c r="A20" s="12"/>
      <c r="B20" s="1" t="s">
        <v>171</v>
      </c>
      <c r="C20" s="86">
        <v>0</v>
      </c>
      <c r="D20" s="84">
        <v>0</v>
      </c>
      <c r="E20" s="84">
        <f>C20+D20</f>
        <v>0</v>
      </c>
      <c r="F20" s="86">
        <v>0</v>
      </c>
      <c r="G20" s="84">
        <v>0</v>
      </c>
      <c r="H20" s="84">
        <f>F20+G20</f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5">
        <f>SUM(I20:S20)</f>
        <v>0</v>
      </c>
    </row>
    <row r="21" spans="1:20" ht="12.75">
      <c r="A21" s="143" t="s">
        <v>173</v>
      </c>
      <c r="B21" s="1" t="s">
        <v>172</v>
      </c>
      <c r="C21" s="86">
        <v>0</v>
      </c>
      <c r="D21" s="84">
        <v>0</v>
      </c>
      <c r="E21" s="84">
        <f>C21+D21</f>
        <v>0</v>
      </c>
      <c r="F21" s="86">
        <v>0.5</v>
      </c>
      <c r="G21" s="84">
        <v>0</v>
      </c>
      <c r="H21" s="84">
        <f>F21+G21</f>
        <v>0.5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0.5</v>
      </c>
      <c r="S21" s="84">
        <v>0</v>
      </c>
      <c r="T21" s="85">
        <f>SUM(I21:S21)</f>
        <v>0.5</v>
      </c>
    </row>
    <row r="22" spans="1:20" s="373" customFormat="1" ht="12.75">
      <c r="A22" s="399"/>
      <c r="B22" s="378" t="s">
        <v>4</v>
      </c>
      <c r="C22" s="522">
        <f>SUM(C20:C21)</f>
        <v>0</v>
      </c>
      <c r="D22" s="522">
        <f aca="true" t="shared" si="3" ref="D22:N22">SUM(D20:D21)</f>
        <v>0</v>
      </c>
      <c r="E22" s="522">
        <f t="shared" si="3"/>
        <v>0</v>
      </c>
      <c r="F22" s="522">
        <f t="shared" si="3"/>
        <v>0.5</v>
      </c>
      <c r="G22" s="522">
        <f t="shared" si="3"/>
        <v>0</v>
      </c>
      <c r="H22" s="522">
        <f t="shared" si="3"/>
        <v>0.5</v>
      </c>
      <c r="I22" s="522">
        <f t="shared" si="3"/>
        <v>0</v>
      </c>
      <c r="J22" s="522">
        <f t="shared" si="3"/>
        <v>0</v>
      </c>
      <c r="K22" s="522">
        <f t="shared" si="3"/>
        <v>0</v>
      </c>
      <c r="L22" s="522">
        <f t="shared" si="3"/>
        <v>0</v>
      </c>
      <c r="M22" s="522">
        <f t="shared" si="3"/>
        <v>0</v>
      </c>
      <c r="N22" s="522">
        <f t="shared" si="3"/>
        <v>0</v>
      </c>
      <c r="O22" s="522">
        <f>SUM(O20:O21)</f>
        <v>0</v>
      </c>
      <c r="P22" s="522">
        <f>SUM(P20:P21)</f>
        <v>0</v>
      </c>
      <c r="Q22" s="522">
        <f>SUM(Q20:Q21)</f>
        <v>0</v>
      </c>
      <c r="R22" s="522">
        <f>SUM(R20:R21)</f>
        <v>0.5</v>
      </c>
      <c r="S22" s="522">
        <f>SUM(S20:S21)</f>
        <v>0</v>
      </c>
      <c r="T22" s="522">
        <f>E22+H22</f>
        <v>0.5</v>
      </c>
    </row>
    <row r="23" spans="1:20" s="373" customFormat="1" ht="15.75" customHeight="1">
      <c r="A23" s="571" t="s">
        <v>130</v>
      </c>
      <c r="B23" s="572"/>
      <c r="C23" s="523">
        <f>C13+C16+C19+C22</f>
        <v>16.08</v>
      </c>
      <c r="D23" s="523">
        <f aca="true" t="shared" si="4" ref="D23:S23">D13+D16+D19+D22</f>
        <v>2.3200000000000003</v>
      </c>
      <c r="E23" s="523">
        <f t="shared" si="4"/>
        <v>18.4</v>
      </c>
      <c r="F23" s="523">
        <f t="shared" si="4"/>
        <v>16.619999999999997</v>
      </c>
      <c r="G23" s="523">
        <f t="shared" si="4"/>
        <v>1.69</v>
      </c>
      <c r="H23" s="523">
        <f t="shared" si="4"/>
        <v>18.31</v>
      </c>
      <c r="I23" s="523">
        <f t="shared" si="4"/>
        <v>25.759999999999998</v>
      </c>
      <c r="J23" s="523">
        <f t="shared" si="4"/>
        <v>0.5</v>
      </c>
      <c r="K23" s="523">
        <f t="shared" si="4"/>
        <v>8.05</v>
      </c>
      <c r="L23" s="523">
        <f t="shared" si="4"/>
        <v>0</v>
      </c>
      <c r="M23" s="523">
        <f t="shared" si="4"/>
        <v>0</v>
      </c>
      <c r="N23" s="523">
        <f t="shared" si="4"/>
        <v>0</v>
      </c>
      <c r="O23" s="523">
        <f t="shared" si="4"/>
        <v>0.5</v>
      </c>
      <c r="P23" s="523">
        <f t="shared" si="4"/>
        <v>0.4</v>
      </c>
      <c r="Q23" s="523">
        <f t="shared" si="4"/>
        <v>1</v>
      </c>
      <c r="R23" s="523">
        <f t="shared" si="4"/>
        <v>0.5</v>
      </c>
      <c r="S23" s="523">
        <f t="shared" si="4"/>
        <v>0</v>
      </c>
      <c r="T23" s="523">
        <f>T13+T16+T19+T22</f>
        <v>36.71</v>
      </c>
    </row>
    <row r="26" spans="1:7" ht="12.75">
      <c r="A26" s="8" t="s">
        <v>360</v>
      </c>
      <c r="B26" s="36" t="s">
        <v>332</v>
      </c>
      <c r="C26" s="36"/>
      <c r="D26" s="22" t="s">
        <v>338</v>
      </c>
      <c r="E26" s="36"/>
      <c r="F26" s="36"/>
      <c r="G26" s="36"/>
    </row>
    <row r="27" spans="2:7" ht="12.75">
      <c r="B27" s="36" t="s">
        <v>333</v>
      </c>
      <c r="C27" s="36"/>
      <c r="D27" s="36" t="s">
        <v>339</v>
      </c>
      <c r="E27" s="36"/>
      <c r="F27" s="36"/>
      <c r="G27" s="22"/>
    </row>
    <row r="28" spans="2:7" ht="12.75">
      <c r="B28" s="36" t="s">
        <v>334</v>
      </c>
      <c r="C28" s="36"/>
      <c r="D28" s="36" t="s">
        <v>340</v>
      </c>
      <c r="E28" s="36"/>
      <c r="F28" s="36"/>
      <c r="G28" s="36"/>
    </row>
    <row r="29" spans="2:7" ht="12.75">
      <c r="B29" s="22" t="s">
        <v>335</v>
      </c>
      <c r="D29" s="36" t="s">
        <v>341</v>
      </c>
      <c r="F29" s="36"/>
      <c r="G29" s="36"/>
    </row>
    <row r="30" spans="2:4" ht="12.75">
      <c r="B30" s="22" t="s">
        <v>336</v>
      </c>
      <c r="D30" s="36" t="s">
        <v>342</v>
      </c>
    </row>
    <row r="31" ht="12.75">
      <c r="B31" s="22" t="s">
        <v>337</v>
      </c>
    </row>
  </sheetData>
  <sheetProtection/>
  <mergeCells count="14">
    <mergeCell ref="A10:A13"/>
    <mergeCell ref="F7:H7"/>
    <mergeCell ref="A23:B23"/>
    <mergeCell ref="A7:A9"/>
    <mergeCell ref="B7:B9"/>
    <mergeCell ref="C7:E7"/>
    <mergeCell ref="S6:T6"/>
    <mergeCell ref="A1:D1"/>
    <mergeCell ref="A2:D2"/>
    <mergeCell ref="A4:T4"/>
    <mergeCell ref="A5:T5"/>
    <mergeCell ref="I8:S8"/>
    <mergeCell ref="I7:T7"/>
    <mergeCell ref="T8:T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4.140625" style="0" customWidth="1"/>
    <col min="2" max="2" width="10.57421875" style="0" customWidth="1"/>
    <col min="9" max="12" width="6.57421875" style="0" customWidth="1"/>
    <col min="13" max="13" width="9.4218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3" spans="1:4" ht="12.75">
      <c r="A3" s="7"/>
      <c r="B3" s="7"/>
      <c r="C3" s="7"/>
      <c r="D3" s="7"/>
    </row>
    <row r="4" spans="1:13" ht="12.75">
      <c r="A4" s="560" t="s">
        <v>513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12.75">
      <c r="A5" s="560" t="s">
        <v>266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</row>
    <row r="6" spans="12:13" ht="12.75">
      <c r="L6" s="587" t="s">
        <v>349</v>
      </c>
      <c r="M6" s="587"/>
    </row>
    <row r="7" spans="1:13" ht="12.75">
      <c r="A7" s="580" t="s">
        <v>175</v>
      </c>
      <c r="B7" s="576" t="s">
        <v>157</v>
      </c>
      <c r="C7" s="592" t="s">
        <v>188</v>
      </c>
      <c r="D7" s="593"/>
      <c r="E7" s="594"/>
      <c r="F7" s="592" t="s">
        <v>267</v>
      </c>
      <c r="G7" s="593"/>
      <c r="H7" s="594"/>
      <c r="I7" s="599" t="s">
        <v>346</v>
      </c>
      <c r="J7" s="600"/>
      <c r="K7" s="600"/>
      <c r="L7" s="600"/>
      <c r="M7" s="585"/>
    </row>
    <row r="8" spans="1:13" ht="12.75">
      <c r="A8" s="581"/>
      <c r="B8" s="578"/>
      <c r="C8" s="390" t="s">
        <v>189</v>
      </c>
      <c r="D8" s="576" t="s">
        <v>190</v>
      </c>
      <c r="E8" s="576" t="s">
        <v>4</v>
      </c>
      <c r="F8" s="391" t="s">
        <v>189</v>
      </c>
      <c r="G8" s="576" t="s">
        <v>190</v>
      </c>
      <c r="H8" s="576" t="s">
        <v>4</v>
      </c>
      <c r="I8" s="595" t="s">
        <v>297</v>
      </c>
      <c r="J8" s="595"/>
      <c r="K8" s="595"/>
      <c r="L8" s="596"/>
      <c r="M8" s="601" t="s">
        <v>124</v>
      </c>
    </row>
    <row r="9" spans="1:13" ht="12.75">
      <c r="A9" s="581"/>
      <c r="B9" s="578"/>
      <c r="C9" s="393" t="s">
        <v>191</v>
      </c>
      <c r="D9" s="591"/>
      <c r="E9" s="591"/>
      <c r="F9" s="394" t="s">
        <v>191</v>
      </c>
      <c r="G9" s="591"/>
      <c r="H9" s="591"/>
      <c r="I9" s="597"/>
      <c r="J9" s="597"/>
      <c r="K9" s="597"/>
      <c r="L9" s="598"/>
      <c r="M9" s="602"/>
    </row>
    <row r="10" spans="1:13" ht="12.75">
      <c r="A10" s="582"/>
      <c r="B10" s="579"/>
      <c r="C10" s="330" t="s">
        <v>161</v>
      </c>
      <c r="D10" s="396" t="s">
        <v>161</v>
      </c>
      <c r="E10" s="396" t="s">
        <v>161</v>
      </c>
      <c r="F10" s="396" t="s">
        <v>161</v>
      </c>
      <c r="G10" s="396" t="s">
        <v>161</v>
      </c>
      <c r="H10" s="396" t="s">
        <v>161</v>
      </c>
      <c r="I10" s="396">
        <v>1</v>
      </c>
      <c r="J10" s="396">
        <v>2</v>
      </c>
      <c r="K10" s="396">
        <v>3</v>
      </c>
      <c r="L10" s="396">
        <v>4</v>
      </c>
      <c r="M10" s="563"/>
    </row>
    <row r="11" spans="1:13" ht="12.75">
      <c r="A11" s="573" t="s">
        <v>163</v>
      </c>
      <c r="B11" s="1" t="s">
        <v>164</v>
      </c>
      <c r="C11" s="83">
        <v>10</v>
      </c>
      <c r="D11" s="84">
        <v>1</v>
      </c>
      <c r="E11" s="84">
        <f>C11+D11</f>
        <v>11</v>
      </c>
      <c r="F11" s="84">
        <v>10.5</v>
      </c>
      <c r="G11" s="84">
        <v>0</v>
      </c>
      <c r="H11" s="84">
        <f>F11+G11</f>
        <v>10.5</v>
      </c>
      <c r="I11" s="149">
        <v>10.5</v>
      </c>
      <c r="J11" s="84">
        <v>11</v>
      </c>
      <c r="K11" s="84">
        <v>0</v>
      </c>
      <c r="L11" s="84">
        <v>0</v>
      </c>
      <c r="M11" s="85">
        <f>I11+J11+K11+L11</f>
        <v>21.5</v>
      </c>
    </row>
    <row r="12" spans="1:13" ht="12.75">
      <c r="A12" s="574"/>
      <c r="B12" s="1" t="s">
        <v>165</v>
      </c>
      <c r="C12" s="84">
        <v>6.5</v>
      </c>
      <c r="D12" s="84">
        <v>1</v>
      </c>
      <c r="E12" s="84">
        <f>C12+D12</f>
        <v>7.5</v>
      </c>
      <c r="F12" s="84">
        <v>6.1</v>
      </c>
      <c r="G12" s="84">
        <v>0</v>
      </c>
      <c r="H12" s="84">
        <f>F12+G12</f>
        <v>6.1</v>
      </c>
      <c r="I12" s="84">
        <v>6.1</v>
      </c>
      <c r="J12" s="84">
        <v>7.5</v>
      </c>
      <c r="K12" s="84">
        <v>0</v>
      </c>
      <c r="L12" s="84">
        <v>0</v>
      </c>
      <c r="M12" s="85">
        <f>I12+J12+K12+L12</f>
        <v>13.6</v>
      </c>
    </row>
    <row r="13" spans="1:13" ht="12.75">
      <c r="A13" s="574"/>
      <c r="B13" s="1" t="s">
        <v>13</v>
      </c>
      <c r="C13" s="84">
        <v>15</v>
      </c>
      <c r="D13" s="84">
        <v>1</v>
      </c>
      <c r="E13" s="84">
        <f>C13+D13</f>
        <v>16</v>
      </c>
      <c r="F13" s="84">
        <v>9.6</v>
      </c>
      <c r="G13" s="84">
        <v>0</v>
      </c>
      <c r="H13" s="84">
        <f>F13+G13</f>
        <v>9.6</v>
      </c>
      <c r="I13" s="84">
        <v>9.6</v>
      </c>
      <c r="J13" s="84">
        <v>16</v>
      </c>
      <c r="K13" s="84"/>
      <c r="L13" s="84"/>
      <c r="M13" s="85">
        <f>I13+J13+K13+L13</f>
        <v>25.6</v>
      </c>
    </row>
    <row r="14" spans="1:13" s="373" customFormat="1" ht="12.75">
      <c r="A14" s="575"/>
      <c r="B14" s="378" t="s">
        <v>4</v>
      </c>
      <c r="C14" s="522">
        <f>SUM(C11:C13)</f>
        <v>31.5</v>
      </c>
      <c r="D14" s="522">
        <f aca="true" t="shared" si="0" ref="D14:M14">SUM(D11:D13)</f>
        <v>3</v>
      </c>
      <c r="E14" s="522">
        <f t="shared" si="0"/>
        <v>34.5</v>
      </c>
      <c r="F14" s="522">
        <f t="shared" si="0"/>
        <v>26.200000000000003</v>
      </c>
      <c r="G14" s="522">
        <f t="shared" si="0"/>
        <v>0</v>
      </c>
      <c r="H14" s="522">
        <f t="shared" si="0"/>
        <v>26.200000000000003</v>
      </c>
      <c r="I14" s="522">
        <f t="shared" si="0"/>
        <v>26.200000000000003</v>
      </c>
      <c r="J14" s="522">
        <f t="shared" si="0"/>
        <v>34.5</v>
      </c>
      <c r="K14" s="522">
        <f>SUM(K11:K13)</f>
        <v>0</v>
      </c>
      <c r="L14" s="522">
        <f>SUM(L11:L13)</f>
        <v>0</v>
      </c>
      <c r="M14" s="522">
        <f t="shared" si="0"/>
        <v>60.7</v>
      </c>
    </row>
    <row r="15" spans="1:13" ht="12.75">
      <c r="A15" s="12"/>
      <c r="B15" s="1" t="s">
        <v>166</v>
      </c>
      <c r="C15" s="157">
        <v>3.1</v>
      </c>
      <c r="D15" s="157">
        <v>3</v>
      </c>
      <c r="E15" s="156">
        <f>C15+D15</f>
        <v>6.1</v>
      </c>
      <c r="F15" s="157">
        <v>0</v>
      </c>
      <c r="G15" s="157">
        <v>5</v>
      </c>
      <c r="H15" s="156">
        <f>F15+G15</f>
        <v>5</v>
      </c>
      <c r="I15" s="157">
        <v>2.1</v>
      </c>
      <c r="J15" s="157">
        <v>3</v>
      </c>
      <c r="K15" s="157">
        <v>4</v>
      </c>
      <c r="L15" s="157">
        <v>2</v>
      </c>
      <c r="M15" s="85">
        <f>E15+H15</f>
        <v>11.1</v>
      </c>
    </row>
    <row r="16" spans="1:13" ht="12.75">
      <c r="A16" s="143" t="s">
        <v>168</v>
      </c>
      <c r="B16" s="1" t="s">
        <v>167</v>
      </c>
      <c r="C16" s="157">
        <v>22.9</v>
      </c>
      <c r="D16" s="157">
        <v>2</v>
      </c>
      <c r="E16" s="156">
        <f>C16+D16</f>
        <v>24.9</v>
      </c>
      <c r="F16" s="157">
        <v>0</v>
      </c>
      <c r="G16" s="157">
        <v>82.5</v>
      </c>
      <c r="H16" s="156">
        <f>F16+G16</f>
        <v>82.5</v>
      </c>
      <c r="I16" s="157">
        <v>31.5</v>
      </c>
      <c r="J16" s="157">
        <v>3</v>
      </c>
      <c r="K16" s="157">
        <v>62.4</v>
      </c>
      <c r="L16" s="157">
        <v>10.5</v>
      </c>
      <c r="M16" s="85">
        <f>E16+H16</f>
        <v>107.4</v>
      </c>
    </row>
    <row r="17" spans="1:13" s="373" customFormat="1" ht="12.75">
      <c r="A17" s="399"/>
      <c r="B17" s="378" t="s">
        <v>4</v>
      </c>
      <c r="C17" s="522">
        <f aca="true" t="shared" si="1" ref="C17:M17">SUM(C15:C16)</f>
        <v>26</v>
      </c>
      <c r="D17" s="522">
        <f t="shared" si="1"/>
        <v>5</v>
      </c>
      <c r="E17" s="522">
        <f t="shared" si="1"/>
        <v>31</v>
      </c>
      <c r="F17" s="522">
        <f t="shared" si="1"/>
        <v>0</v>
      </c>
      <c r="G17" s="522">
        <f t="shared" si="1"/>
        <v>87.5</v>
      </c>
      <c r="H17" s="522">
        <f t="shared" si="1"/>
        <v>87.5</v>
      </c>
      <c r="I17" s="522">
        <f t="shared" si="1"/>
        <v>33.6</v>
      </c>
      <c r="J17" s="522">
        <f t="shared" si="1"/>
        <v>6</v>
      </c>
      <c r="K17" s="522">
        <f t="shared" si="1"/>
        <v>66.4</v>
      </c>
      <c r="L17" s="522">
        <f t="shared" si="1"/>
        <v>12.5</v>
      </c>
      <c r="M17" s="522">
        <f t="shared" si="1"/>
        <v>118.5</v>
      </c>
    </row>
    <row r="18" spans="1:13" ht="12.75">
      <c r="A18" s="12"/>
      <c r="B18" s="1" t="s">
        <v>169</v>
      </c>
      <c r="C18" s="123">
        <v>3.47</v>
      </c>
      <c r="D18" s="123">
        <v>56.33</v>
      </c>
      <c r="E18" s="123">
        <f>C18+D18</f>
        <v>59.8</v>
      </c>
      <c r="F18" s="123">
        <v>3.21</v>
      </c>
      <c r="G18" s="123">
        <v>0</v>
      </c>
      <c r="H18" s="86">
        <f>F18+G18</f>
        <v>3.21</v>
      </c>
      <c r="I18" s="123">
        <v>3.21</v>
      </c>
      <c r="J18" s="123">
        <v>59.8</v>
      </c>
      <c r="K18" s="123">
        <v>0</v>
      </c>
      <c r="L18" s="123">
        <v>0</v>
      </c>
      <c r="M18" s="87">
        <f>SUM(I18:L18)</f>
        <v>63.01</v>
      </c>
    </row>
    <row r="19" spans="1:13" ht="12.75">
      <c r="A19" s="143" t="s">
        <v>174</v>
      </c>
      <c r="B19" s="1" t="s">
        <v>170</v>
      </c>
      <c r="C19" s="123">
        <v>3.1</v>
      </c>
      <c r="D19" s="123">
        <v>0</v>
      </c>
      <c r="E19" s="123">
        <f>C19+D19</f>
        <v>3.1</v>
      </c>
      <c r="F19" s="123">
        <v>29.81</v>
      </c>
      <c r="G19" s="123">
        <v>203.46</v>
      </c>
      <c r="H19" s="86">
        <f>F19+G19</f>
        <v>233.27</v>
      </c>
      <c r="I19" s="123">
        <v>29.81</v>
      </c>
      <c r="J19" s="123">
        <v>3.1</v>
      </c>
      <c r="K19" s="123">
        <v>203.46</v>
      </c>
      <c r="L19" s="123">
        <v>0</v>
      </c>
      <c r="M19" s="87">
        <f>SUM(I19:L19)</f>
        <v>236.37</v>
      </c>
    </row>
    <row r="20" spans="1:13" s="373" customFormat="1" ht="12.75">
      <c r="A20" s="399"/>
      <c r="B20" s="378" t="s">
        <v>4</v>
      </c>
      <c r="C20" s="522">
        <f aca="true" t="shared" si="2" ref="C20:L20">SUM(C18:C19)</f>
        <v>6.57</v>
      </c>
      <c r="D20" s="522">
        <f t="shared" si="2"/>
        <v>56.33</v>
      </c>
      <c r="E20" s="522">
        <f t="shared" si="2"/>
        <v>62.9</v>
      </c>
      <c r="F20" s="522">
        <f t="shared" si="2"/>
        <v>33.019999999999996</v>
      </c>
      <c r="G20" s="522">
        <f t="shared" si="2"/>
        <v>203.46</v>
      </c>
      <c r="H20" s="522">
        <f t="shared" si="2"/>
        <v>236.48000000000002</v>
      </c>
      <c r="I20" s="522">
        <f t="shared" si="2"/>
        <v>33.019999999999996</v>
      </c>
      <c r="J20" s="522">
        <f t="shared" si="2"/>
        <v>62.9</v>
      </c>
      <c r="K20" s="522">
        <f t="shared" si="2"/>
        <v>203.46</v>
      </c>
      <c r="L20" s="522">
        <f t="shared" si="2"/>
        <v>0</v>
      </c>
      <c r="M20" s="522">
        <f>SUM(M18:M19)</f>
        <v>299.38</v>
      </c>
    </row>
    <row r="21" spans="1:13" ht="12.75">
      <c r="A21" s="12"/>
      <c r="B21" s="1" t="s">
        <v>171</v>
      </c>
      <c r="C21" s="84">
        <v>1</v>
      </c>
      <c r="D21" s="84">
        <v>0</v>
      </c>
      <c r="E21" s="84">
        <f>C21+D21</f>
        <v>1</v>
      </c>
      <c r="F21" s="84">
        <v>2</v>
      </c>
      <c r="G21" s="84">
        <v>0</v>
      </c>
      <c r="H21" s="84">
        <f>F21+G21</f>
        <v>2</v>
      </c>
      <c r="I21" s="84">
        <v>2</v>
      </c>
      <c r="J21" s="84">
        <v>1</v>
      </c>
      <c r="K21" s="84">
        <v>0</v>
      </c>
      <c r="L21" s="84">
        <v>0</v>
      </c>
      <c r="M21" s="85">
        <f>E21+H21</f>
        <v>3</v>
      </c>
    </row>
    <row r="22" spans="1:13" ht="12.75">
      <c r="A22" s="143" t="s">
        <v>173</v>
      </c>
      <c r="B22" s="1" t="s">
        <v>172</v>
      </c>
      <c r="C22" s="84">
        <v>3.9</v>
      </c>
      <c r="D22" s="84">
        <v>0</v>
      </c>
      <c r="E22" s="84">
        <f>C22+D22</f>
        <v>3.9</v>
      </c>
      <c r="F22" s="84">
        <v>5</v>
      </c>
      <c r="G22" s="84">
        <v>202.19</v>
      </c>
      <c r="H22" s="84">
        <f>F22+G22</f>
        <v>207.19</v>
      </c>
      <c r="I22" s="84">
        <v>103.3</v>
      </c>
      <c r="J22" s="84">
        <v>1.1</v>
      </c>
      <c r="K22" s="84">
        <v>105.56</v>
      </c>
      <c r="L22" s="84">
        <v>1.4</v>
      </c>
      <c r="M22" s="85">
        <f>E22+H22</f>
        <v>211.09</v>
      </c>
    </row>
    <row r="23" spans="1:13" s="373" customFormat="1" ht="12.75">
      <c r="A23" s="399"/>
      <c r="B23" s="378" t="s">
        <v>4</v>
      </c>
      <c r="C23" s="522">
        <f aca="true" t="shared" si="3" ref="C23:M23">SUM(C21:C22)</f>
        <v>4.9</v>
      </c>
      <c r="D23" s="522">
        <f t="shared" si="3"/>
        <v>0</v>
      </c>
      <c r="E23" s="522">
        <f t="shared" si="3"/>
        <v>4.9</v>
      </c>
      <c r="F23" s="522">
        <f t="shared" si="3"/>
        <v>7</v>
      </c>
      <c r="G23" s="522">
        <f t="shared" si="3"/>
        <v>202.19</v>
      </c>
      <c r="H23" s="522">
        <f t="shared" si="3"/>
        <v>209.19</v>
      </c>
      <c r="I23" s="522">
        <f t="shared" si="3"/>
        <v>105.3</v>
      </c>
      <c r="J23" s="522">
        <f t="shared" si="3"/>
        <v>2.1</v>
      </c>
      <c r="K23" s="522">
        <f t="shared" si="3"/>
        <v>105.56</v>
      </c>
      <c r="L23" s="522">
        <f t="shared" si="3"/>
        <v>1.4</v>
      </c>
      <c r="M23" s="522">
        <f t="shared" si="3"/>
        <v>214.09</v>
      </c>
    </row>
    <row r="24" spans="1:13" s="373" customFormat="1" ht="16.5" customHeight="1">
      <c r="A24" s="571" t="s">
        <v>130</v>
      </c>
      <c r="B24" s="572"/>
      <c r="C24" s="523">
        <f aca="true" t="shared" si="4" ref="C24:M24">C14+C17+C20+C23</f>
        <v>68.97</v>
      </c>
      <c r="D24" s="523">
        <f t="shared" si="4"/>
        <v>64.33</v>
      </c>
      <c r="E24" s="523">
        <f t="shared" si="4"/>
        <v>133.3</v>
      </c>
      <c r="F24" s="523">
        <f t="shared" si="4"/>
        <v>66.22</v>
      </c>
      <c r="G24" s="523">
        <f t="shared" si="4"/>
        <v>493.15000000000003</v>
      </c>
      <c r="H24" s="523">
        <f t="shared" si="4"/>
        <v>559.37</v>
      </c>
      <c r="I24" s="523">
        <f t="shared" si="4"/>
        <v>198.12</v>
      </c>
      <c r="J24" s="523">
        <f t="shared" si="4"/>
        <v>105.5</v>
      </c>
      <c r="K24" s="523">
        <f t="shared" si="4"/>
        <v>375.42</v>
      </c>
      <c r="L24" s="523">
        <f t="shared" si="4"/>
        <v>13.9</v>
      </c>
      <c r="M24" s="523">
        <f t="shared" si="4"/>
        <v>692.67</v>
      </c>
    </row>
    <row r="27" spans="1:7" ht="12.75">
      <c r="A27" s="8" t="s">
        <v>296</v>
      </c>
      <c r="B27" s="567" t="s">
        <v>179</v>
      </c>
      <c r="C27" s="567"/>
      <c r="D27" s="567"/>
      <c r="E27" s="567"/>
      <c r="F27" s="567"/>
      <c r="G27" s="567"/>
    </row>
    <row r="28" spans="1:7" ht="12.75">
      <c r="A28" s="8"/>
      <c r="B28" s="567" t="s">
        <v>187</v>
      </c>
      <c r="C28" s="567"/>
      <c r="D28" s="567"/>
      <c r="E28" s="567"/>
      <c r="F28" s="567"/>
      <c r="G28" s="22"/>
    </row>
    <row r="29" spans="2:7" ht="12.75">
      <c r="B29" s="567" t="s">
        <v>178</v>
      </c>
      <c r="C29" s="567"/>
      <c r="D29" s="567"/>
      <c r="E29" s="567"/>
      <c r="F29" s="567"/>
      <c r="G29" s="567"/>
    </row>
    <row r="30" spans="2:7" ht="12.75">
      <c r="B30" s="567" t="s">
        <v>180</v>
      </c>
      <c r="C30" s="567"/>
      <c r="D30" s="567"/>
      <c r="E30" s="567"/>
      <c r="F30" s="567"/>
      <c r="G30" s="567"/>
    </row>
  </sheetData>
  <sheetProtection/>
  <mergeCells count="22">
    <mergeCell ref="B29:G29"/>
    <mergeCell ref="B30:G30"/>
    <mergeCell ref="B28:F28"/>
    <mergeCell ref="B27:G27"/>
    <mergeCell ref="G8:G9"/>
    <mergeCell ref="A11:A14"/>
    <mergeCell ref="I7:M7"/>
    <mergeCell ref="M8:M10"/>
    <mergeCell ref="A24:B24"/>
    <mergeCell ref="A7:A10"/>
    <mergeCell ref="B7:B10"/>
    <mergeCell ref="C7:E7"/>
    <mergeCell ref="A1:D1"/>
    <mergeCell ref="A2:D2"/>
    <mergeCell ref="A4:M4"/>
    <mergeCell ref="A5:M5"/>
    <mergeCell ref="F7:H7"/>
    <mergeCell ref="I8:L9"/>
    <mergeCell ref="L6:M6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3" sqref="A23:T24"/>
    </sheetView>
  </sheetViews>
  <sheetFormatPr defaultColWidth="9.140625" defaultRowHeight="12.75"/>
  <cols>
    <col min="1" max="1" width="13.8515625" style="0" customWidth="1"/>
    <col min="2" max="2" width="9.7109375" style="0" customWidth="1"/>
    <col min="3" max="3" width="8.28125" style="0" customWidth="1"/>
    <col min="4" max="4" width="7.57421875" style="0" customWidth="1"/>
    <col min="5" max="5" width="7.7109375" style="0" customWidth="1"/>
    <col min="6" max="8" width="8.28125" style="0" customWidth="1"/>
    <col min="9" max="9" width="6.421875" style="0" customWidth="1"/>
    <col min="10" max="15" width="5.28125" style="0" customWidth="1"/>
    <col min="16" max="16" width="6.00390625" style="0" customWidth="1"/>
    <col min="17" max="17" width="5.57421875" style="0" customWidth="1"/>
    <col min="18" max="18" width="5.8515625" style="0" customWidth="1"/>
    <col min="19" max="19" width="5.421875" style="0" customWidth="1"/>
    <col min="20" max="20" width="9.421875" style="0" customWidth="1"/>
  </cols>
  <sheetData>
    <row r="1" spans="1:4" ht="12.75">
      <c r="A1" s="559" t="s">
        <v>22</v>
      </c>
      <c r="B1" s="559"/>
      <c r="C1" s="559"/>
      <c r="D1" s="559"/>
    </row>
    <row r="2" spans="1:4" ht="12.75">
      <c r="A2" s="559" t="s">
        <v>23</v>
      </c>
      <c r="B2" s="559"/>
      <c r="C2" s="559"/>
      <c r="D2" s="559"/>
    </row>
    <row r="3" spans="1:4" ht="12.75">
      <c r="A3" s="7"/>
      <c r="B3" s="7"/>
      <c r="C3" s="7"/>
      <c r="D3" s="7"/>
    </row>
    <row r="4" spans="1:20" ht="12.75">
      <c r="A4" s="560" t="s">
        <v>514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</row>
    <row r="5" spans="1:20" ht="12.75">
      <c r="A5" s="560" t="s">
        <v>266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</row>
    <row r="6" spans="19:20" ht="12.75">
      <c r="S6" s="587" t="s">
        <v>350</v>
      </c>
      <c r="T6" s="587"/>
    </row>
    <row r="7" spans="1:20" ht="14.25" customHeight="1">
      <c r="A7" s="580" t="s">
        <v>175</v>
      </c>
      <c r="B7" s="576" t="s">
        <v>157</v>
      </c>
      <c r="C7" s="592" t="s">
        <v>188</v>
      </c>
      <c r="D7" s="593"/>
      <c r="E7" s="594"/>
      <c r="F7" s="592" t="s">
        <v>267</v>
      </c>
      <c r="G7" s="593"/>
      <c r="H7" s="594"/>
      <c r="I7" s="583" t="s">
        <v>357</v>
      </c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5"/>
    </row>
    <row r="8" spans="1:20" ht="12.75">
      <c r="A8" s="581"/>
      <c r="B8" s="578"/>
      <c r="C8" s="390" t="s">
        <v>189</v>
      </c>
      <c r="D8" s="576" t="s">
        <v>190</v>
      </c>
      <c r="E8" s="576" t="s">
        <v>4</v>
      </c>
      <c r="F8" s="391" t="s">
        <v>189</v>
      </c>
      <c r="G8" s="576" t="s">
        <v>190</v>
      </c>
      <c r="H8" s="576" t="s">
        <v>4</v>
      </c>
      <c r="I8" s="603" t="s">
        <v>358</v>
      </c>
      <c r="J8" s="603"/>
      <c r="K8" s="603"/>
      <c r="L8" s="603"/>
      <c r="M8" s="603"/>
      <c r="N8" s="603"/>
      <c r="O8" s="603"/>
      <c r="P8" s="603"/>
      <c r="Q8" s="603"/>
      <c r="R8" s="603"/>
      <c r="S8" s="604"/>
      <c r="T8" s="392"/>
    </row>
    <row r="9" spans="1:20" ht="12.75">
      <c r="A9" s="581"/>
      <c r="B9" s="578"/>
      <c r="C9" s="393" t="s">
        <v>191</v>
      </c>
      <c r="D9" s="591"/>
      <c r="E9" s="591"/>
      <c r="F9" s="394" t="s">
        <v>191</v>
      </c>
      <c r="G9" s="591"/>
      <c r="H9" s="591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8"/>
      <c r="T9" s="395" t="s">
        <v>124</v>
      </c>
    </row>
    <row r="10" spans="1:20" ht="12.75">
      <c r="A10" s="582"/>
      <c r="B10" s="579"/>
      <c r="C10" s="330" t="s">
        <v>161</v>
      </c>
      <c r="D10" s="396" t="s">
        <v>161</v>
      </c>
      <c r="E10" s="396" t="s">
        <v>161</v>
      </c>
      <c r="F10" s="396" t="s">
        <v>161</v>
      </c>
      <c r="G10" s="396" t="s">
        <v>161</v>
      </c>
      <c r="H10" s="396" t="s">
        <v>161</v>
      </c>
      <c r="I10" s="397" t="s">
        <v>319</v>
      </c>
      <c r="J10" s="397">
        <v>106</v>
      </c>
      <c r="K10" s="397" t="s">
        <v>320</v>
      </c>
      <c r="L10" s="397" t="s">
        <v>321</v>
      </c>
      <c r="M10" s="397" t="s">
        <v>322</v>
      </c>
      <c r="N10" s="397" t="s">
        <v>323</v>
      </c>
      <c r="O10" s="397" t="s">
        <v>324</v>
      </c>
      <c r="P10" s="397" t="s">
        <v>325</v>
      </c>
      <c r="Q10" s="397" t="s">
        <v>326</v>
      </c>
      <c r="R10" s="397" t="s">
        <v>327</v>
      </c>
      <c r="S10" s="397" t="s">
        <v>328</v>
      </c>
      <c r="T10" s="398"/>
    </row>
    <row r="11" spans="1:20" ht="12.75">
      <c r="A11" s="573" t="s">
        <v>163</v>
      </c>
      <c r="B11" s="1" t="s">
        <v>164</v>
      </c>
      <c r="C11" s="83">
        <v>10</v>
      </c>
      <c r="D11" s="84">
        <v>1</v>
      </c>
      <c r="E11" s="84">
        <f>C11+D11</f>
        <v>11</v>
      </c>
      <c r="F11" s="84">
        <v>10.5</v>
      </c>
      <c r="G11" s="84">
        <v>0</v>
      </c>
      <c r="H11" s="84">
        <f>F11+G11</f>
        <v>10.5</v>
      </c>
      <c r="I11" s="84">
        <v>21.5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5">
        <f>I11+J11+K11+L11+M11+N11+O11+P11+Q11+R11+S11</f>
        <v>21.5</v>
      </c>
    </row>
    <row r="12" spans="1:20" ht="12.75">
      <c r="A12" s="574"/>
      <c r="B12" s="1" t="s">
        <v>165</v>
      </c>
      <c r="C12" s="84">
        <v>6.5</v>
      </c>
      <c r="D12" s="84">
        <v>1</v>
      </c>
      <c r="E12" s="84">
        <f>C12+D12</f>
        <v>7.5</v>
      </c>
      <c r="F12" s="84">
        <v>6.1</v>
      </c>
      <c r="G12" s="84">
        <v>0</v>
      </c>
      <c r="H12" s="84">
        <f>F12+G12</f>
        <v>6.1</v>
      </c>
      <c r="I12" s="84">
        <v>13.6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f>I12+J12+K12+L12+M12+N12+O12+P12+Q12+R12+S12</f>
        <v>13.6</v>
      </c>
    </row>
    <row r="13" spans="1:20" ht="12.75">
      <c r="A13" s="574"/>
      <c r="B13" s="1" t="s">
        <v>13</v>
      </c>
      <c r="C13" s="84">
        <v>15</v>
      </c>
      <c r="D13" s="84">
        <v>1</v>
      </c>
      <c r="E13" s="84">
        <f>C13+D13</f>
        <v>16</v>
      </c>
      <c r="F13" s="84">
        <v>9.6</v>
      </c>
      <c r="G13" s="84">
        <v>0</v>
      </c>
      <c r="H13" s="84">
        <f>F13+G13</f>
        <v>9.6</v>
      </c>
      <c r="I13" s="84">
        <v>17.4</v>
      </c>
      <c r="J13" s="84">
        <v>8.2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5">
        <f>I13+J13+K13+L13+M13+N13+O13+P13+Q13+R13+S13</f>
        <v>25.599999999999998</v>
      </c>
    </row>
    <row r="14" spans="1:20" s="373" customFormat="1" ht="12.75">
      <c r="A14" s="575"/>
      <c r="B14" s="378" t="s">
        <v>4</v>
      </c>
      <c r="C14" s="522">
        <f aca="true" t="shared" si="0" ref="C14:T14">SUM(C11:C13)</f>
        <v>31.5</v>
      </c>
      <c r="D14" s="522">
        <f t="shared" si="0"/>
        <v>3</v>
      </c>
      <c r="E14" s="522">
        <f t="shared" si="0"/>
        <v>34.5</v>
      </c>
      <c r="F14" s="522">
        <f t="shared" si="0"/>
        <v>26.200000000000003</v>
      </c>
      <c r="G14" s="522">
        <f t="shared" si="0"/>
        <v>0</v>
      </c>
      <c r="H14" s="522">
        <f t="shared" si="0"/>
        <v>26.200000000000003</v>
      </c>
      <c r="I14" s="522">
        <f t="shared" si="0"/>
        <v>52.5</v>
      </c>
      <c r="J14" s="522">
        <f t="shared" si="0"/>
        <v>8.2</v>
      </c>
      <c r="K14" s="522">
        <f t="shared" si="0"/>
        <v>0</v>
      </c>
      <c r="L14" s="522">
        <f t="shared" si="0"/>
        <v>0</v>
      </c>
      <c r="M14" s="522">
        <f t="shared" si="0"/>
        <v>0</v>
      </c>
      <c r="N14" s="522">
        <f t="shared" si="0"/>
        <v>0</v>
      </c>
      <c r="O14" s="522">
        <f t="shared" si="0"/>
        <v>0</v>
      </c>
      <c r="P14" s="522">
        <f t="shared" si="0"/>
        <v>0</v>
      </c>
      <c r="Q14" s="522">
        <f t="shared" si="0"/>
        <v>0</v>
      </c>
      <c r="R14" s="522">
        <f t="shared" si="0"/>
        <v>0</v>
      </c>
      <c r="S14" s="522">
        <f t="shared" si="0"/>
        <v>0</v>
      </c>
      <c r="T14" s="522">
        <f t="shared" si="0"/>
        <v>60.7</v>
      </c>
    </row>
    <row r="15" spans="1:20" ht="12.75">
      <c r="A15" s="12"/>
      <c r="B15" s="1" t="s">
        <v>166</v>
      </c>
      <c r="C15" s="157">
        <v>3.1</v>
      </c>
      <c r="D15" s="157">
        <v>3</v>
      </c>
      <c r="E15" s="156">
        <f>C15+D15</f>
        <v>6.1</v>
      </c>
      <c r="F15" s="157">
        <v>0</v>
      </c>
      <c r="G15" s="157">
        <v>5</v>
      </c>
      <c r="H15" s="156">
        <f>F15+G15</f>
        <v>5</v>
      </c>
      <c r="I15" s="157">
        <v>0</v>
      </c>
      <c r="J15" s="157">
        <v>2</v>
      </c>
      <c r="K15" s="157">
        <v>9.1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85">
        <f>SUM(I15:S15)</f>
        <v>11.1</v>
      </c>
    </row>
    <row r="16" spans="1:20" ht="12.75">
      <c r="A16" s="143" t="s">
        <v>168</v>
      </c>
      <c r="B16" s="1" t="s">
        <v>167</v>
      </c>
      <c r="C16" s="157">
        <v>22.9</v>
      </c>
      <c r="D16" s="157">
        <v>2</v>
      </c>
      <c r="E16" s="156">
        <f>C16+D16</f>
        <v>24.9</v>
      </c>
      <c r="F16" s="157">
        <v>0</v>
      </c>
      <c r="G16" s="157">
        <v>82.5</v>
      </c>
      <c r="H16" s="156">
        <f>F16+G16</f>
        <v>82.5</v>
      </c>
      <c r="I16" s="157">
        <v>0</v>
      </c>
      <c r="J16" s="157">
        <v>32</v>
      </c>
      <c r="K16" s="157">
        <v>0</v>
      </c>
      <c r="L16" s="157">
        <v>37</v>
      </c>
      <c r="M16" s="157">
        <v>0</v>
      </c>
      <c r="N16" s="157">
        <v>12.1</v>
      </c>
      <c r="O16" s="157">
        <v>26.3</v>
      </c>
      <c r="P16" s="157">
        <v>0</v>
      </c>
      <c r="Q16" s="157">
        <v>0</v>
      </c>
      <c r="R16" s="157">
        <v>0</v>
      </c>
      <c r="S16" s="157">
        <v>0</v>
      </c>
      <c r="T16" s="85">
        <f>SUM(I16:S16)</f>
        <v>107.39999999999999</v>
      </c>
    </row>
    <row r="17" spans="1:20" s="373" customFormat="1" ht="12.75">
      <c r="A17" s="399"/>
      <c r="B17" s="378" t="s">
        <v>4</v>
      </c>
      <c r="C17" s="522">
        <f aca="true" t="shared" si="1" ref="C17:T17">SUM(C15:C16)</f>
        <v>26</v>
      </c>
      <c r="D17" s="522">
        <f t="shared" si="1"/>
        <v>5</v>
      </c>
      <c r="E17" s="522">
        <f t="shared" si="1"/>
        <v>31</v>
      </c>
      <c r="F17" s="522">
        <f t="shared" si="1"/>
        <v>0</v>
      </c>
      <c r="G17" s="522">
        <f t="shared" si="1"/>
        <v>87.5</v>
      </c>
      <c r="H17" s="522">
        <f t="shared" si="1"/>
        <v>87.5</v>
      </c>
      <c r="I17" s="522">
        <f t="shared" si="1"/>
        <v>0</v>
      </c>
      <c r="J17" s="522">
        <f t="shared" si="1"/>
        <v>34</v>
      </c>
      <c r="K17" s="522">
        <f t="shared" si="1"/>
        <v>9.1</v>
      </c>
      <c r="L17" s="522">
        <f aca="true" t="shared" si="2" ref="L17:R17">SUM(L15:L16)</f>
        <v>37</v>
      </c>
      <c r="M17" s="522">
        <f t="shared" si="2"/>
        <v>0</v>
      </c>
      <c r="N17" s="522">
        <f t="shared" si="2"/>
        <v>12.1</v>
      </c>
      <c r="O17" s="522">
        <f t="shared" si="2"/>
        <v>26.3</v>
      </c>
      <c r="P17" s="522">
        <f t="shared" si="2"/>
        <v>0</v>
      </c>
      <c r="Q17" s="522">
        <f t="shared" si="2"/>
        <v>0</v>
      </c>
      <c r="R17" s="522">
        <f t="shared" si="2"/>
        <v>0</v>
      </c>
      <c r="S17" s="522">
        <f t="shared" si="1"/>
        <v>0</v>
      </c>
      <c r="T17" s="522">
        <f t="shared" si="1"/>
        <v>118.49999999999999</v>
      </c>
    </row>
    <row r="18" spans="1:20" ht="12.75">
      <c r="A18" s="12"/>
      <c r="B18" s="1" t="s">
        <v>169</v>
      </c>
      <c r="C18" s="123">
        <v>3.47</v>
      </c>
      <c r="D18" s="123">
        <v>56.33</v>
      </c>
      <c r="E18" s="123">
        <f>C18+D18</f>
        <v>59.8</v>
      </c>
      <c r="F18" s="123">
        <v>3.21</v>
      </c>
      <c r="G18" s="123">
        <v>0</v>
      </c>
      <c r="H18" s="86">
        <f>F18+G18</f>
        <v>3.21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63.21</v>
      </c>
      <c r="Q18" s="86">
        <v>0</v>
      </c>
      <c r="R18" s="86">
        <v>0</v>
      </c>
      <c r="S18" s="86">
        <v>0</v>
      </c>
      <c r="T18" s="87">
        <f>SUM(I18:S18)</f>
        <v>63.21</v>
      </c>
    </row>
    <row r="19" spans="1:20" ht="12.75">
      <c r="A19" s="143" t="s">
        <v>174</v>
      </c>
      <c r="B19" s="1" t="s">
        <v>170</v>
      </c>
      <c r="C19" s="123">
        <v>3.1</v>
      </c>
      <c r="D19" s="123">
        <v>0</v>
      </c>
      <c r="E19" s="123">
        <f>C19+D19</f>
        <v>3.1</v>
      </c>
      <c r="F19" s="123">
        <v>29.81</v>
      </c>
      <c r="G19" s="123">
        <v>203.46</v>
      </c>
      <c r="H19" s="86">
        <f>F19+G19</f>
        <v>233.27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235.07</v>
      </c>
      <c r="R19" s="86">
        <v>0.9</v>
      </c>
      <c r="S19" s="86">
        <v>0.2</v>
      </c>
      <c r="T19" s="87">
        <f>SUM(I19:S19)</f>
        <v>236.17</v>
      </c>
    </row>
    <row r="20" spans="1:20" s="373" customFormat="1" ht="12.75">
      <c r="A20" s="399"/>
      <c r="B20" s="378" t="s">
        <v>4</v>
      </c>
      <c r="C20" s="522">
        <f aca="true" t="shared" si="3" ref="C20:T20">SUM(C18:C19)</f>
        <v>6.57</v>
      </c>
      <c r="D20" s="522">
        <f t="shared" si="3"/>
        <v>56.33</v>
      </c>
      <c r="E20" s="522">
        <f t="shared" si="3"/>
        <v>62.9</v>
      </c>
      <c r="F20" s="522">
        <f t="shared" si="3"/>
        <v>33.019999999999996</v>
      </c>
      <c r="G20" s="522">
        <f t="shared" si="3"/>
        <v>203.46</v>
      </c>
      <c r="H20" s="522">
        <f t="shared" si="3"/>
        <v>236.48000000000002</v>
      </c>
      <c r="I20" s="522">
        <f t="shared" si="3"/>
        <v>0</v>
      </c>
      <c r="J20" s="522">
        <f t="shared" si="3"/>
        <v>0</v>
      </c>
      <c r="K20" s="522">
        <f t="shared" si="3"/>
        <v>0</v>
      </c>
      <c r="L20" s="522">
        <f aca="true" t="shared" si="4" ref="L20:R20">SUM(L18:L19)</f>
        <v>0</v>
      </c>
      <c r="M20" s="522">
        <f t="shared" si="4"/>
        <v>0</v>
      </c>
      <c r="N20" s="522">
        <f t="shared" si="4"/>
        <v>0</v>
      </c>
      <c r="O20" s="522">
        <f t="shared" si="4"/>
        <v>0</v>
      </c>
      <c r="P20" s="522">
        <f t="shared" si="4"/>
        <v>63.21</v>
      </c>
      <c r="Q20" s="525">
        <f t="shared" si="4"/>
        <v>235.07</v>
      </c>
      <c r="R20" s="522">
        <f t="shared" si="4"/>
        <v>0.9</v>
      </c>
      <c r="S20" s="522">
        <f t="shared" si="3"/>
        <v>0.2</v>
      </c>
      <c r="T20" s="522">
        <f t="shared" si="3"/>
        <v>299.38</v>
      </c>
    </row>
    <row r="21" spans="1:20" ht="12.75">
      <c r="A21" s="12"/>
      <c r="B21" s="1" t="s">
        <v>171</v>
      </c>
      <c r="C21" s="84">
        <v>1</v>
      </c>
      <c r="D21" s="84">
        <v>0</v>
      </c>
      <c r="E21" s="84">
        <f>C21+D21</f>
        <v>1</v>
      </c>
      <c r="F21" s="84">
        <v>2</v>
      </c>
      <c r="G21" s="84">
        <v>0</v>
      </c>
      <c r="H21" s="84">
        <f>F21+G21</f>
        <v>2</v>
      </c>
      <c r="I21" s="84">
        <v>3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5">
        <f>E21+H21</f>
        <v>3</v>
      </c>
    </row>
    <row r="22" spans="1:20" ht="12.75">
      <c r="A22" s="143" t="s">
        <v>173</v>
      </c>
      <c r="B22" s="1" t="s">
        <v>172</v>
      </c>
      <c r="C22" s="84">
        <v>3.9</v>
      </c>
      <c r="D22" s="84">
        <v>0</v>
      </c>
      <c r="E22" s="84">
        <f>C22+D22</f>
        <v>3.9</v>
      </c>
      <c r="F22" s="84">
        <v>5</v>
      </c>
      <c r="G22" s="84">
        <v>202.19</v>
      </c>
      <c r="H22" s="84">
        <f>F22+G22</f>
        <v>207.19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102.53</v>
      </c>
      <c r="P22" s="84">
        <v>0</v>
      </c>
      <c r="Q22" s="84">
        <v>0</v>
      </c>
      <c r="R22" s="84">
        <v>108.56</v>
      </c>
      <c r="S22" s="84">
        <v>0</v>
      </c>
      <c r="T22" s="85">
        <f>E22+H22</f>
        <v>211.09</v>
      </c>
    </row>
    <row r="23" spans="1:20" s="373" customFormat="1" ht="12.75">
      <c r="A23" s="399"/>
      <c r="B23" s="378" t="s">
        <v>4</v>
      </c>
      <c r="C23" s="522">
        <f aca="true" t="shared" si="5" ref="C23:S23">SUM(C21:C22)</f>
        <v>4.9</v>
      </c>
      <c r="D23" s="522">
        <f t="shared" si="5"/>
        <v>0</v>
      </c>
      <c r="E23" s="522">
        <f t="shared" si="5"/>
        <v>4.9</v>
      </c>
      <c r="F23" s="522">
        <f t="shared" si="5"/>
        <v>7</v>
      </c>
      <c r="G23" s="522">
        <f t="shared" si="5"/>
        <v>202.19</v>
      </c>
      <c r="H23" s="522">
        <f t="shared" si="5"/>
        <v>209.19</v>
      </c>
      <c r="I23" s="522">
        <f t="shared" si="5"/>
        <v>3</v>
      </c>
      <c r="J23" s="522">
        <f t="shared" si="5"/>
        <v>0</v>
      </c>
      <c r="K23" s="522">
        <f t="shared" si="5"/>
        <v>0</v>
      </c>
      <c r="L23" s="522">
        <f aca="true" t="shared" si="6" ref="L23:R23">SUM(L21:L22)</f>
        <v>0</v>
      </c>
      <c r="M23" s="522">
        <f t="shared" si="6"/>
        <v>0</v>
      </c>
      <c r="N23" s="522">
        <f t="shared" si="6"/>
        <v>0</v>
      </c>
      <c r="O23" s="522">
        <f t="shared" si="6"/>
        <v>102.53</v>
      </c>
      <c r="P23" s="522">
        <f t="shared" si="6"/>
        <v>0</v>
      </c>
      <c r="Q23" s="522">
        <f t="shared" si="6"/>
        <v>0</v>
      </c>
      <c r="R23" s="522">
        <f t="shared" si="6"/>
        <v>108.56</v>
      </c>
      <c r="S23" s="522">
        <f t="shared" si="5"/>
        <v>0</v>
      </c>
      <c r="T23" s="522">
        <f>SUM(T21:T22)</f>
        <v>214.09</v>
      </c>
    </row>
    <row r="24" spans="1:20" s="373" customFormat="1" ht="16.5" customHeight="1">
      <c r="A24" s="571" t="s">
        <v>130</v>
      </c>
      <c r="B24" s="572"/>
      <c r="C24" s="523">
        <f aca="true" t="shared" si="7" ref="C24:T24">C14+C17+C20+C23</f>
        <v>68.97</v>
      </c>
      <c r="D24" s="523">
        <f t="shared" si="7"/>
        <v>64.33</v>
      </c>
      <c r="E24" s="523">
        <f t="shared" si="7"/>
        <v>133.3</v>
      </c>
      <c r="F24" s="523">
        <f t="shared" si="7"/>
        <v>66.22</v>
      </c>
      <c r="G24" s="523">
        <f t="shared" si="7"/>
        <v>493.15000000000003</v>
      </c>
      <c r="H24" s="523">
        <f t="shared" si="7"/>
        <v>559.37</v>
      </c>
      <c r="I24" s="523">
        <f t="shared" si="7"/>
        <v>55.5</v>
      </c>
      <c r="J24" s="523">
        <f t="shared" si="7"/>
        <v>42.2</v>
      </c>
      <c r="K24" s="523">
        <f t="shared" si="7"/>
        <v>9.1</v>
      </c>
      <c r="L24" s="523">
        <f aca="true" t="shared" si="8" ref="L24:R24">L14+L17+L20+L23</f>
        <v>37</v>
      </c>
      <c r="M24" s="523">
        <f t="shared" si="8"/>
        <v>0</v>
      </c>
      <c r="N24" s="523">
        <f t="shared" si="8"/>
        <v>12.1</v>
      </c>
      <c r="O24" s="523">
        <f t="shared" si="8"/>
        <v>128.83</v>
      </c>
      <c r="P24" s="523">
        <f t="shared" si="8"/>
        <v>63.21</v>
      </c>
      <c r="Q24" s="526">
        <f t="shared" si="8"/>
        <v>235.07</v>
      </c>
      <c r="R24" s="526">
        <f t="shared" si="8"/>
        <v>109.46000000000001</v>
      </c>
      <c r="S24" s="523">
        <f t="shared" si="7"/>
        <v>0.2</v>
      </c>
      <c r="T24" s="523">
        <f t="shared" si="7"/>
        <v>692.67</v>
      </c>
    </row>
    <row r="27" spans="1:7" ht="12.75">
      <c r="A27" s="8" t="s">
        <v>331</v>
      </c>
      <c r="B27" s="36" t="s">
        <v>332</v>
      </c>
      <c r="C27" s="36"/>
      <c r="D27" s="22" t="s">
        <v>338</v>
      </c>
      <c r="E27" s="36"/>
      <c r="F27" s="36"/>
      <c r="G27" s="36"/>
    </row>
    <row r="28" spans="2:7" ht="12.75">
      <c r="B28" s="36" t="s">
        <v>333</v>
      </c>
      <c r="C28" s="36"/>
      <c r="D28" s="36" t="s">
        <v>339</v>
      </c>
      <c r="E28" s="36"/>
      <c r="F28" s="36"/>
      <c r="G28" s="22"/>
    </row>
    <row r="29" spans="2:7" ht="12.75">
      <c r="B29" s="36" t="s">
        <v>334</v>
      </c>
      <c r="C29" s="36"/>
      <c r="D29" s="36" t="s">
        <v>340</v>
      </c>
      <c r="E29" s="36"/>
      <c r="F29" s="36"/>
      <c r="G29" s="36"/>
    </row>
    <row r="30" spans="2:7" ht="12.75">
      <c r="B30" s="22" t="s">
        <v>335</v>
      </c>
      <c r="D30" s="36" t="s">
        <v>341</v>
      </c>
      <c r="F30" s="36"/>
      <c r="G30" s="36"/>
    </row>
    <row r="31" spans="2:4" ht="12.75">
      <c r="B31" s="22" t="s">
        <v>336</v>
      </c>
      <c r="D31" s="36" t="s">
        <v>342</v>
      </c>
    </row>
    <row r="32" ht="12.75">
      <c r="B32" s="22" t="s">
        <v>337</v>
      </c>
    </row>
  </sheetData>
  <sheetProtection/>
  <mergeCells count="17">
    <mergeCell ref="E8:E9"/>
    <mergeCell ref="G8:G9"/>
    <mergeCell ref="H8:H9"/>
    <mergeCell ref="I7:T7"/>
    <mergeCell ref="C7:E7"/>
    <mergeCell ref="F7:H7"/>
    <mergeCell ref="I8:S9"/>
    <mergeCell ref="A11:A14"/>
    <mergeCell ref="A24:B24"/>
    <mergeCell ref="A7:A10"/>
    <mergeCell ref="B7:B10"/>
    <mergeCell ref="A1:D1"/>
    <mergeCell ref="A2:D2"/>
    <mergeCell ref="A4:T4"/>
    <mergeCell ref="A5:T5"/>
    <mergeCell ref="S6:T6"/>
    <mergeCell ref="D8:D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N28" sqref="N28"/>
    </sheetView>
  </sheetViews>
  <sheetFormatPr defaultColWidth="9.140625" defaultRowHeight="12.75"/>
  <cols>
    <col min="3" max="3" width="16.28125" style="0" customWidth="1"/>
  </cols>
  <sheetData>
    <row r="1" spans="1:3" ht="12.75">
      <c r="A1" s="559" t="s">
        <v>22</v>
      </c>
      <c r="B1" s="559"/>
      <c r="C1" s="559"/>
    </row>
    <row r="2" spans="1:5" ht="12.75">
      <c r="A2" s="559" t="s">
        <v>23</v>
      </c>
      <c r="B2" s="559"/>
      <c r="C2" s="3"/>
      <c r="E2" s="2" t="s">
        <v>21</v>
      </c>
    </row>
    <row r="3" spans="1:9" ht="12.75">
      <c r="A3" s="560" t="s">
        <v>515</v>
      </c>
      <c r="B3" s="560"/>
      <c r="C3" s="560"/>
      <c r="D3" s="560"/>
      <c r="E3" s="560"/>
      <c r="F3" s="560"/>
      <c r="G3" s="560"/>
      <c r="H3" s="560"/>
      <c r="I3" s="560"/>
    </row>
    <row r="4" ht="12.75">
      <c r="I4" s="27" t="s">
        <v>20</v>
      </c>
    </row>
    <row r="5" spans="1:9" s="373" customFormat="1" ht="12.75">
      <c r="A5" s="561" t="s">
        <v>14</v>
      </c>
      <c r="B5" s="621" t="s">
        <v>0</v>
      </c>
      <c r="C5" s="561" t="s">
        <v>1</v>
      </c>
      <c r="D5" s="623" t="s">
        <v>57</v>
      </c>
      <c r="E5" s="623"/>
      <c r="F5" s="623"/>
      <c r="G5" s="623" t="s">
        <v>58</v>
      </c>
      <c r="H5" s="623"/>
      <c r="I5" s="623"/>
    </row>
    <row r="6" spans="1:9" s="373" customFormat="1" ht="12.75">
      <c r="A6" s="563"/>
      <c r="B6" s="622"/>
      <c r="C6" s="563"/>
      <c r="D6" s="376" t="s">
        <v>2</v>
      </c>
      <c r="E6" s="376" t="s">
        <v>3</v>
      </c>
      <c r="F6" s="376" t="s">
        <v>4</v>
      </c>
      <c r="G6" s="376" t="s">
        <v>5</v>
      </c>
      <c r="H6" s="376" t="s">
        <v>3</v>
      </c>
      <c r="I6" s="376" t="s">
        <v>4</v>
      </c>
    </row>
    <row r="7" spans="1:9" ht="12.75">
      <c r="A7" s="608" t="s">
        <v>10</v>
      </c>
      <c r="B7" s="615" t="s">
        <v>11</v>
      </c>
      <c r="C7" s="4" t="s">
        <v>6</v>
      </c>
      <c r="D7" s="38">
        <v>1534</v>
      </c>
      <c r="E7" s="38">
        <v>280</v>
      </c>
      <c r="F7" s="38">
        <f>D7+E7</f>
        <v>1814</v>
      </c>
      <c r="G7" s="38">
        <v>1297</v>
      </c>
      <c r="H7" s="38">
        <v>250</v>
      </c>
      <c r="I7" s="38">
        <f>G7+H7</f>
        <v>1547</v>
      </c>
    </row>
    <row r="8" spans="1:9" ht="12.75">
      <c r="A8" s="609"/>
      <c r="B8" s="616"/>
      <c r="C8" s="4" t="s">
        <v>7</v>
      </c>
      <c r="D8" s="38">
        <v>0</v>
      </c>
      <c r="E8" s="38">
        <v>0</v>
      </c>
      <c r="F8" s="38">
        <f aca="true" t="shared" si="0" ref="F8:F15">D8+E8</f>
        <v>0</v>
      </c>
      <c r="G8" s="38">
        <v>0</v>
      </c>
      <c r="H8" s="38">
        <v>0</v>
      </c>
      <c r="I8" s="38">
        <f aca="true" t="shared" si="1" ref="I8:I15">G8+H8</f>
        <v>0</v>
      </c>
    </row>
    <row r="9" spans="1:9" ht="12.75">
      <c r="A9" s="609"/>
      <c r="B9" s="617"/>
      <c r="C9" s="4" t="s">
        <v>8</v>
      </c>
      <c r="D9" s="38">
        <v>0</v>
      </c>
      <c r="E9" s="38">
        <v>0</v>
      </c>
      <c r="F9" s="38">
        <f t="shared" si="0"/>
        <v>0</v>
      </c>
      <c r="G9" s="38">
        <v>0</v>
      </c>
      <c r="H9" s="38">
        <v>0</v>
      </c>
      <c r="I9" s="38">
        <f t="shared" si="1"/>
        <v>0</v>
      </c>
    </row>
    <row r="10" spans="1:9" ht="12.75">
      <c r="A10" s="609"/>
      <c r="B10" s="615" t="s">
        <v>12</v>
      </c>
      <c r="C10" s="4" t="s">
        <v>6</v>
      </c>
      <c r="D10" s="38">
        <v>0</v>
      </c>
      <c r="E10" s="38">
        <v>0</v>
      </c>
      <c r="F10" s="38">
        <f t="shared" si="0"/>
        <v>0</v>
      </c>
      <c r="G10" s="38">
        <v>0</v>
      </c>
      <c r="H10" s="38">
        <v>0</v>
      </c>
      <c r="I10" s="38">
        <f t="shared" si="1"/>
        <v>0</v>
      </c>
    </row>
    <row r="11" spans="1:9" ht="12.75">
      <c r="A11" s="609"/>
      <c r="B11" s="616"/>
      <c r="C11" s="4" t="s">
        <v>7</v>
      </c>
      <c r="D11" s="38">
        <v>0</v>
      </c>
      <c r="E11" s="38">
        <v>0</v>
      </c>
      <c r="F11" s="38">
        <f t="shared" si="0"/>
        <v>0</v>
      </c>
      <c r="G11" s="38">
        <v>0</v>
      </c>
      <c r="H11" s="38">
        <v>0</v>
      </c>
      <c r="I11" s="38">
        <f t="shared" si="1"/>
        <v>0</v>
      </c>
    </row>
    <row r="12" spans="1:9" ht="12.75">
      <c r="A12" s="609"/>
      <c r="B12" s="617"/>
      <c r="C12" s="4" t="s">
        <v>8</v>
      </c>
      <c r="D12" s="38">
        <v>0</v>
      </c>
      <c r="E12" s="38">
        <v>0</v>
      </c>
      <c r="F12" s="38">
        <f t="shared" si="0"/>
        <v>0</v>
      </c>
      <c r="G12" s="38">
        <v>0</v>
      </c>
      <c r="H12" s="38">
        <v>0</v>
      </c>
      <c r="I12" s="38">
        <f t="shared" si="1"/>
        <v>0</v>
      </c>
    </row>
    <row r="13" spans="1:9" ht="12.75">
      <c r="A13" s="609"/>
      <c r="B13" s="615" t="s">
        <v>13</v>
      </c>
      <c r="C13" s="4" t="s">
        <v>6</v>
      </c>
      <c r="D13" s="38">
        <v>0</v>
      </c>
      <c r="E13" s="38">
        <v>256</v>
      </c>
      <c r="F13" s="38">
        <f t="shared" si="0"/>
        <v>256</v>
      </c>
      <c r="G13" s="38">
        <v>0</v>
      </c>
      <c r="H13" s="38">
        <v>227</v>
      </c>
      <c r="I13" s="38">
        <f t="shared" si="1"/>
        <v>227</v>
      </c>
    </row>
    <row r="14" spans="1:9" ht="12.75">
      <c r="A14" s="609"/>
      <c r="B14" s="616"/>
      <c r="C14" s="4" t="s">
        <v>7</v>
      </c>
      <c r="D14" s="38">
        <v>0</v>
      </c>
      <c r="E14" s="38">
        <v>0</v>
      </c>
      <c r="F14" s="38">
        <f t="shared" si="0"/>
        <v>0</v>
      </c>
      <c r="G14" s="38">
        <v>0</v>
      </c>
      <c r="H14" s="38">
        <v>0</v>
      </c>
      <c r="I14" s="38">
        <f t="shared" si="1"/>
        <v>0</v>
      </c>
    </row>
    <row r="15" spans="1:9" ht="12.75">
      <c r="A15" s="610"/>
      <c r="B15" s="617"/>
      <c r="C15" s="4" t="s">
        <v>8</v>
      </c>
      <c r="D15" s="38">
        <v>0</v>
      </c>
      <c r="E15" s="38">
        <v>0</v>
      </c>
      <c r="F15" s="38">
        <f t="shared" si="0"/>
        <v>0</v>
      </c>
      <c r="G15" s="38">
        <v>0</v>
      </c>
      <c r="H15" s="38">
        <v>0</v>
      </c>
      <c r="I15" s="38">
        <f t="shared" si="1"/>
        <v>0</v>
      </c>
    </row>
    <row r="16" spans="1:9" s="373" customFormat="1" ht="12.75">
      <c r="A16" s="605" t="s">
        <v>284</v>
      </c>
      <c r="B16" s="606"/>
      <c r="C16" s="607"/>
      <c r="D16" s="351">
        <f>SUM(D7:D15)</f>
        <v>1534</v>
      </c>
      <c r="E16" s="351">
        <f>SUM(E7:E15)</f>
        <v>536</v>
      </c>
      <c r="F16" s="351">
        <f>SUM(F7:F15)</f>
        <v>2070</v>
      </c>
      <c r="G16" s="351">
        <f>SUM(G7:G15)</f>
        <v>1297</v>
      </c>
      <c r="H16" s="351">
        <f>SUM(H7:H15)</f>
        <v>477</v>
      </c>
      <c r="I16" s="351">
        <f>G16+H16</f>
        <v>1774</v>
      </c>
    </row>
    <row r="17" spans="1:9" ht="11.25" customHeight="1">
      <c r="A17" s="618" t="s">
        <v>16</v>
      </c>
      <c r="B17" s="611" t="s">
        <v>24</v>
      </c>
      <c r="C17" s="4" t="s">
        <v>6</v>
      </c>
      <c r="D17" s="38">
        <v>0</v>
      </c>
      <c r="E17" s="38">
        <v>0</v>
      </c>
      <c r="F17" s="38">
        <f aca="true" t="shared" si="2" ref="F17:F40">D17+E17</f>
        <v>0</v>
      </c>
      <c r="G17" s="38">
        <v>0</v>
      </c>
      <c r="H17" s="38">
        <v>0</v>
      </c>
      <c r="I17" s="38">
        <f aca="true" t="shared" si="3" ref="I17:I40">G17+H17</f>
        <v>0</v>
      </c>
    </row>
    <row r="18" spans="1:9" ht="10.5" customHeight="1">
      <c r="A18" s="619"/>
      <c r="B18" s="612"/>
      <c r="C18" s="4" t="s">
        <v>7</v>
      </c>
      <c r="D18" s="38">
        <v>0</v>
      </c>
      <c r="E18" s="38">
        <v>0</v>
      </c>
      <c r="F18" s="38">
        <f t="shared" si="2"/>
        <v>0</v>
      </c>
      <c r="G18" s="38">
        <v>0</v>
      </c>
      <c r="H18" s="38">
        <v>0</v>
      </c>
      <c r="I18" s="38">
        <f t="shared" si="3"/>
        <v>0</v>
      </c>
    </row>
    <row r="19" spans="1:9" ht="10.5" customHeight="1">
      <c r="A19" s="619"/>
      <c r="B19" s="613"/>
      <c r="C19" s="4" t="s">
        <v>8</v>
      </c>
      <c r="D19" s="38">
        <v>0</v>
      </c>
      <c r="E19" s="38">
        <v>0</v>
      </c>
      <c r="F19" s="38">
        <f t="shared" si="2"/>
        <v>0</v>
      </c>
      <c r="G19" s="38">
        <v>0</v>
      </c>
      <c r="H19" s="38">
        <v>0</v>
      </c>
      <c r="I19" s="38">
        <f t="shared" si="3"/>
        <v>0</v>
      </c>
    </row>
    <row r="20" spans="1:9" ht="11.25" customHeight="1">
      <c r="A20" s="619"/>
      <c r="B20" s="611" t="s">
        <v>25</v>
      </c>
      <c r="C20" s="4" t="s">
        <v>6</v>
      </c>
      <c r="D20" s="38">
        <v>0</v>
      </c>
      <c r="E20" s="38">
        <v>0</v>
      </c>
      <c r="F20" s="38">
        <f t="shared" si="2"/>
        <v>0</v>
      </c>
      <c r="G20" s="38">
        <v>0</v>
      </c>
      <c r="H20" s="38">
        <v>0</v>
      </c>
      <c r="I20" s="38">
        <f t="shared" si="3"/>
        <v>0</v>
      </c>
    </row>
    <row r="21" spans="1:9" ht="10.5" customHeight="1">
      <c r="A21" s="619"/>
      <c r="B21" s="612"/>
      <c r="C21" s="4" t="s">
        <v>7</v>
      </c>
      <c r="D21" s="38">
        <v>0</v>
      </c>
      <c r="E21" s="38">
        <v>0</v>
      </c>
      <c r="F21" s="38">
        <f t="shared" si="2"/>
        <v>0</v>
      </c>
      <c r="G21" s="38">
        <v>0</v>
      </c>
      <c r="H21" s="38">
        <v>0</v>
      </c>
      <c r="I21" s="38">
        <f t="shared" si="3"/>
        <v>0</v>
      </c>
    </row>
    <row r="22" spans="1:9" ht="10.5" customHeight="1">
      <c r="A22" s="619"/>
      <c r="B22" s="613"/>
      <c r="C22" s="4" t="s">
        <v>8</v>
      </c>
      <c r="D22" s="38">
        <v>0</v>
      </c>
      <c r="E22" s="38">
        <v>0</v>
      </c>
      <c r="F22" s="38">
        <f t="shared" si="2"/>
        <v>0</v>
      </c>
      <c r="G22" s="38">
        <v>0</v>
      </c>
      <c r="H22" s="38">
        <v>0</v>
      </c>
      <c r="I22" s="38">
        <f t="shared" si="3"/>
        <v>0</v>
      </c>
    </row>
    <row r="23" spans="1:9" ht="10.5" customHeight="1">
      <c r="A23" s="619"/>
      <c r="B23" s="611" t="s">
        <v>26</v>
      </c>
      <c r="C23" s="4" t="s">
        <v>6</v>
      </c>
      <c r="D23" s="38">
        <v>0</v>
      </c>
      <c r="E23" s="38">
        <v>0</v>
      </c>
      <c r="F23" s="38">
        <f t="shared" si="2"/>
        <v>0</v>
      </c>
      <c r="G23" s="38">
        <v>0</v>
      </c>
      <c r="H23" s="38">
        <v>0</v>
      </c>
      <c r="I23" s="38">
        <f t="shared" si="3"/>
        <v>0</v>
      </c>
    </row>
    <row r="24" spans="1:9" ht="10.5" customHeight="1">
      <c r="A24" s="619"/>
      <c r="B24" s="612"/>
      <c r="C24" s="4" t="s">
        <v>7</v>
      </c>
      <c r="D24" s="38">
        <v>0</v>
      </c>
      <c r="E24" s="38">
        <v>0</v>
      </c>
      <c r="F24" s="38">
        <f t="shared" si="2"/>
        <v>0</v>
      </c>
      <c r="G24" s="38">
        <v>0</v>
      </c>
      <c r="H24" s="38">
        <v>0</v>
      </c>
      <c r="I24" s="38">
        <f t="shared" si="3"/>
        <v>0</v>
      </c>
    </row>
    <row r="25" spans="1:9" ht="10.5" customHeight="1">
      <c r="A25" s="619"/>
      <c r="B25" s="613"/>
      <c r="C25" s="4" t="s">
        <v>8</v>
      </c>
      <c r="D25" s="38">
        <v>0</v>
      </c>
      <c r="E25" s="38">
        <v>0</v>
      </c>
      <c r="F25" s="38">
        <f t="shared" si="2"/>
        <v>0</v>
      </c>
      <c r="G25" s="38">
        <v>0</v>
      </c>
      <c r="H25" s="38">
        <v>0</v>
      </c>
      <c r="I25" s="38">
        <f t="shared" si="3"/>
        <v>0</v>
      </c>
    </row>
    <row r="26" spans="1:9" ht="10.5" customHeight="1">
      <c r="A26" s="619"/>
      <c r="B26" s="611" t="s">
        <v>27</v>
      </c>
      <c r="C26" s="4" t="s">
        <v>6</v>
      </c>
      <c r="D26" s="38">
        <v>0</v>
      </c>
      <c r="E26" s="38">
        <v>0</v>
      </c>
      <c r="F26" s="38">
        <f t="shared" si="2"/>
        <v>0</v>
      </c>
      <c r="G26" s="38">
        <v>0</v>
      </c>
      <c r="H26" s="38">
        <v>0</v>
      </c>
      <c r="I26" s="38">
        <f t="shared" si="3"/>
        <v>0</v>
      </c>
    </row>
    <row r="27" spans="1:9" ht="9.75" customHeight="1">
      <c r="A27" s="619"/>
      <c r="B27" s="612"/>
      <c r="C27" s="4" t="s">
        <v>7</v>
      </c>
      <c r="D27" s="38">
        <v>0</v>
      </c>
      <c r="E27" s="38">
        <v>0</v>
      </c>
      <c r="F27" s="38">
        <f t="shared" si="2"/>
        <v>0</v>
      </c>
      <c r="G27" s="38">
        <v>0</v>
      </c>
      <c r="H27" s="38">
        <v>0</v>
      </c>
      <c r="I27" s="38">
        <f t="shared" si="3"/>
        <v>0</v>
      </c>
    </row>
    <row r="28" spans="1:9" ht="10.5" customHeight="1">
      <c r="A28" s="619"/>
      <c r="B28" s="613"/>
      <c r="C28" s="4" t="s">
        <v>8</v>
      </c>
      <c r="D28" s="38">
        <v>0</v>
      </c>
      <c r="E28" s="38">
        <v>0</v>
      </c>
      <c r="F28" s="38">
        <f t="shared" si="2"/>
        <v>0</v>
      </c>
      <c r="G28" s="38">
        <v>0</v>
      </c>
      <c r="H28" s="38">
        <v>0</v>
      </c>
      <c r="I28" s="38">
        <f t="shared" si="3"/>
        <v>0</v>
      </c>
    </row>
    <row r="29" spans="1:9" ht="10.5" customHeight="1">
      <c r="A29" s="619"/>
      <c r="B29" s="615" t="s">
        <v>28</v>
      </c>
      <c r="C29" s="4" t="s">
        <v>6</v>
      </c>
      <c r="D29" s="38">
        <v>0</v>
      </c>
      <c r="E29" s="38">
        <v>0</v>
      </c>
      <c r="F29" s="38">
        <f t="shared" si="2"/>
        <v>0</v>
      </c>
      <c r="G29" s="38">
        <v>0</v>
      </c>
      <c r="H29" s="38">
        <v>0</v>
      </c>
      <c r="I29" s="38">
        <f t="shared" si="3"/>
        <v>0</v>
      </c>
    </row>
    <row r="30" spans="1:9" ht="9.75" customHeight="1">
      <c r="A30" s="619"/>
      <c r="B30" s="616"/>
      <c r="C30" s="4" t="s">
        <v>7</v>
      </c>
      <c r="D30" s="38">
        <v>0</v>
      </c>
      <c r="E30" s="38">
        <v>0</v>
      </c>
      <c r="F30" s="38">
        <f t="shared" si="2"/>
        <v>0</v>
      </c>
      <c r="G30" s="38">
        <v>0</v>
      </c>
      <c r="H30" s="38">
        <v>0</v>
      </c>
      <c r="I30" s="38">
        <f t="shared" si="3"/>
        <v>0</v>
      </c>
    </row>
    <row r="31" spans="1:9" ht="9.75" customHeight="1">
      <c r="A31" s="619"/>
      <c r="B31" s="617"/>
      <c r="C31" s="4" t="s">
        <v>8</v>
      </c>
      <c r="D31" s="38">
        <v>0</v>
      </c>
      <c r="E31" s="38">
        <v>0</v>
      </c>
      <c r="F31" s="38">
        <f t="shared" si="2"/>
        <v>0</v>
      </c>
      <c r="G31" s="38">
        <v>0</v>
      </c>
      <c r="H31" s="38">
        <v>0</v>
      </c>
      <c r="I31" s="38">
        <f t="shared" si="3"/>
        <v>0</v>
      </c>
    </row>
    <row r="32" spans="1:9" ht="10.5" customHeight="1">
      <c r="A32" s="619"/>
      <c r="B32" s="615" t="s">
        <v>29</v>
      </c>
      <c r="C32" s="4" t="s">
        <v>6</v>
      </c>
      <c r="D32" s="38">
        <v>0</v>
      </c>
      <c r="E32" s="38">
        <v>0</v>
      </c>
      <c r="F32" s="38">
        <f t="shared" si="2"/>
        <v>0</v>
      </c>
      <c r="G32" s="38">
        <v>0</v>
      </c>
      <c r="H32" s="38">
        <v>0</v>
      </c>
      <c r="I32" s="38">
        <f t="shared" si="3"/>
        <v>0</v>
      </c>
    </row>
    <row r="33" spans="1:9" ht="9.75" customHeight="1">
      <c r="A33" s="619"/>
      <c r="B33" s="616"/>
      <c r="C33" s="4" t="s">
        <v>7</v>
      </c>
      <c r="D33" s="38">
        <v>0</v>
      </c>
      <c r="E33" s="38">
        <v>0</v>
      </c>
      <c r="F33" s="38">
        <f t="shared" si="2"/>
        <v>0</v>
      </c>
      <c r="G33" s="38">
        <v>0</v>
      </c>
      <c r="H33" s="38">
        <v>0</v>
      </c>
      <c r="I33" s="38">
        <f t="shared" si="3"/>
        <v>0</v>
      </c>
    </row>
    <row r="34" spans="1:9" ht="10.5" customHeight="1">
      <c r="A34" s="619"/>
      <c r="B34" s="617"/>
      <c r="C34" s="4" t="s">
        <v>8</v>
      </c>
      <c r="D34" s="38">
        <v>0</v>
      </c>
      <c r="E34" s="38">
        <v>0</v>
      </c>
      <c r="F34" s="38">
        <f t="shared" si="2"/>
        <v>0</v>
      </c>
      <c r="G34" s="38">
        <v>0</v>
      </c>
      <c r="H34" s="38">
        <v>0</v>
      </c>
      <c r="I34" s="38">
        <f t="shared" si="3"/>
        <v>0</v>
      </c>
    </row>
    <row r="35" spans="1:9" ht="9.75" customHeight="1">
      <c r="A35" s="619"/>
      <c r="B35" s="611" t="s">
        <v>30</v>
      </c>
      <c r="C35" s="4" t="s">
        <v>6</v>
      </c>
      <c r="D35" s="38">
        <v>0</v>
      </c>
      <c r="E35" s="38">
        <v>0</v>
      </c>
      <c r="F35" s="38">
        <f t="shared" si="2"/>
        <v>0</v>
      </c>
      <c r="G35" s="38">
        <v>0</v>
      </c>
      <c r="H35" s="38">
        <v>0</v>
      </c>
      <c r="I35" s="38">
        <f t="shared" si="3"/>
        <v>0</v>
      </c>
    </row>
    <row r="36" spans="1:9" ht="9.75" customHeight="1">
      <c r="A36" s="619"/>
      <c r="B36" s="612"/>
      <c r="C36" s="4" t="s">
        <v>7</v>
      </c>
      <c r="D36" s="38">
        <v>0</v>
      </c>
      <c r="E36" s="38">
        <v>0</v>
      </c>
      <c r="F36" s="38">
        <f t="shared" si="2"/>
        <v>0</v>
      </c>
      <c r="G36" s="38">
        <v>0</v>
      </c>
      <c r="H36" s="38">
        <v>0</v>
      </c>
      <c r="I36" s="38">
        <f t="shared" si="3"/>
        <v>0</v>
      </c>
    </row>
    <row r="37" spans="1:9" ht="9" customHeight="1">
      <c r="A37" s="619"/>
      <c r="B37" s="613"/>
      <c r="C37" s="4" t="s">
        <v>8</v>
      </c>
      <c r="D37" s="38">
        <v>0</v>
      </c>
      <c r="E37" s="38">
        <v>0</v>
      </c>
      <c r="F37" s="38">
        <f t="shared" si="2"/>
        <v>0</v>
      </c>
      <c r="G37" s="38">
        <v>0</v>
      </c>
      <c r="H37" s="38">
        <v>0</v>
      </c>
      <c r="I37" s="38">
        <f t="shared" si="3"/>
        <v>0</v>
      </c>
    </row>
    <row r="38" spans="1:9" ht="11.25" customHeight="1">
      <c r="A38" s="619"/>
      <c r="B38" s="611" t="s">
        <v>363</v>
      </c>
      <c r="C38" s="4" t="s">
        <v>6</v>
      </c>
      <c r="D38" s="38">
        <v>0</v>
      </c>
      <c r="E38" s="38">
        <v>0</v>
      </c>
      <c r="F38" s="38">
        <f t="shared" si="2"/>
        <v>0</v>
      </c>
      <c r="G38" s="38">
        <v>0</v>
      </c>
      <c r="H38" s="38">
        <v>0</v>
      </c>
      <c r="I38" s="38">
        <f t="shared" si="3"/>
        <v>0</v>
      </c>
    </row>
    <row r="39" spans="1:9" ht="10.5" customHeight="1">
      <c r="A39" s="619"/>
      <c r="B39" s="612"/>
      <c r="C39" s="4" t="s">
        <v>7</v>
      </c>
      <c r="D39" s="38">
        <v>0</v>
      </c>
      <c r="E39" s="38">
        <v>0</v>
      </c>
      <c r="F39" s="38">
        <f t="shared" si="2"/>
        <v>0</v>
      </c>
      <c r="G39" s="38">
        <v>0</v>
      </c>
      <c r="H39" s="38">
        <v>0</v>
      </c>
      <c r="I39" s="38">
        <f t="shared" si="3"/>
        <v>0</v>
      </c>
    </row>
    <row r="40" spans="1:9" ht="10.5" customHeight="1">
      <c r="A40" s="620"/>
      <c r="B40" s="613"/>
      <c r="C40" s="4" t="s">
        <v>8</v>
      </c>
      <c r="D40" s="38">
        <v>0</v>
      </c>
      <c r="E40" s="38">
        <v>0</v>
      </c>
      <c r="F40" s="38">
        <f t="shared" si="2"/>
        <v>0</v>
      </c>
      <c r="G40" s="38">
        <v>0</v>
      </c>
      <c r="H40" s="38">
        <v>0</v>
      </c>
      <c r="I40" s="38">
        <f t="shared" si="3"/>
        <v>0</v>
      </c>
    </row>
    <row r="41" spans="1:9" s="373" customFormat="1" ht="12.75">
      <c r="A41" s="605" t="s">
        <v>284</v>
      </c>
      <c r="B41" s="606"/>
      <c r="C41" s="607"/>
      <c r="D41" s="351">
        <f aca="true" t="shared" si="4" ref="D41:I41">SUM(D17:D40)</f>
        <v>0</v>
      </c>
      <c r="E41" s="351">
        <f t="shared" si="4"/>
        <v>0</v>
      </c>
      <c r="F41" s="351">
        <f t="shared" si="4"/>
        <v>0</v>
      </c>
      <c r="G41" s="351">
        <f t="shared" si="4"/>
        <v>0</v>
      </c>
      <c r="H41" s="351">
        <f t="shared" si="4"/>
        <v>0</v>
      </c>
      <c r="I41" s="351">
        <f t="shared" si="4"/>
        <v>0</v>
      </c>
    </row>
    <row r="42" spans="1:9" ht="10.5" customHeight="1">
      <c r="A42" s="608" t="s">
        <v>17</v>
      </c>
      <c r="B42" s="611" t="s">
        <v>31</v>
      </c>
      <c r="C42" s="4" t="s">
        <v>6</v>
      </c>
      <c r="D42" s="41">
        <v>0</v>
      </c>
      <c r="E42" s="41">
        <v>0</v>
      </c>
      <c r="F42" s="38">
        <v>0</v>
      </c>
      <c r="G42" s="41">
        <v>0</v>
      </c>
      <c r="H42" s="41">
        <v>0</v>
      </c>
      <c r="I42" s="38">
        <f aca="true" t="shared" si="5" ref="I42:I60">G42+H42</f>
        <v>0</v>
      </c>
    </row>
    <row r="43" spans="1:9" ht="9.75" customHeight="1">
      <c r="A43" s="609"/>
      <c r="B43" s="612"/>
      <c r="C43" s="4" t="s">
        <v>7</v>
      </c>
      <c r="D43" s="41">
        <v>0</v>
      </c>
      <c r="E43" s="41">
        <v>0</v>
      </c>
      <c r="F43" s="38">
        <f>D43+E43</f>
        <v>0</v>
      </c>
      <c r="G43" s="41">
        <v>0</v>
      </c>
      <c r="H43" s="41">
        <v>0</v>
      </c>
      <c r="I43" s="38">
        <f t="shared" si="5"/>
        <v>0</v>
      </c>
    </row>
    <row r="44" spans="1:9" ht="9.75" customHeight="1">
      <c r="A44" s="609"/>
      <c r="B44" s="613"/>
      <c r="C44" s="4" t="s">
        <v>8</v>
      </c>
      <c r="D44" s="41">
        <v>0</v>
      </c>
      <c r="E44" s="41">
        <v>0</v>
      </c>
      <c r="F44" s="38">
        <f>D44+E44</f>
        <v>0</v>
      </c>
      <c r="G44" s="41">
        <v>0</v>
      </c>
      <c r="H44" s="41">
        <v>0</v>
      </c>
      <c r="I44" s="38">
        <f t="shared" si="5"/>
        <v>0</v>
      </c>
    </row>
    <row r="45" spans="1:9" ht="10.5" customHeight="1">
      <c r="A45" s="609"/>
      <c r="B45" s="611" t="s">
        <v>32</v>
      </c>
      <c r="C45" s="4" t="s">
        <v>6</v>
      </c>
      <c r="D45" s="41">
        <v>0</v>
      </c>
      <c r="E45" s="41">
        <v>0</v>
      </c>
      <c r="F45" s="38">
        <f>D45+E45</f>
        <v>0</v>
      </c>
      <c r="G45" s="41">
        <v>0</v>
      </c>
      <c r="H45" s="41">
        <v>0</v>
      </c>
      <c r="I45" s="38">
        <f t="shared" si="5"/>
        <v>0</v>
      </c>
    </row>
    <row r="46" spans="1:9" ht="9" customHeight="1">
      <c r="A46" s="609"/>
      <c r="B46" s="612"/>
      <c r="C46" s="4" t="s">
        <v>7</v>
      </c>
      <c r="D46" s="41">
        <v>0</v>
      </c>
      <c r="E46" s="41">
        <v>0</v>
      </c>
      <c r="F46" s="38">
        <v>0</v>
      </c>
      <c r="G46" s="41">
        <v>0</v>
      </c>
      <c r="H46" s="41">
        <v>0</v>
      </c>
      <c r="I46" s="38">
        <f t="shared" si="5"/>
        <v>0</v>
      </c>
    </row>
    <row r="47" spans="1:9" ht="10.5" customHeight="1">
      <c r="A47" s="609"/>
      <c r="B47" s="613"/>
      <c r="C47" s="4" t="s">
        <v>8</v>
      </c>
      <c r="D47" s="41">
        <v>0</v>
      </c>
      <c r="E47" s="41">
        <v>0</v>
      </c>
      <c r="F47" s="38">
        <f aca="true" t="shared" si="6" ref="F47:F53">D47+E47</f>
        <v>0</v>
      </c>
      <c r="G47" s="41">
        <v>0</v>
      </c>
      <c r="H47" s="41">
        <v>0</v>
      </c>
      <c r="I47" s="38">
        <f t="shared" si="5"/>
        <v>0</v>
      </c>
    </row>
    <row r="48" spans="1:9" ht="10.5" customHeight="1">
      <c r="A48" s="609"/>
      <c r="B48" s="611" t="s">
        <v>33</v>
      </c>
      <c r="C48" s="4" t="s">
        <v>6</v>
      </c>
      <c r="D48" s="41">
        <v>0</v>
      </c>
      <c r="E48" s="41">
        <v>0</v>
      </c>
      <c r="F48" s="38">
        <f t="shared" si="6"/>
        <v>0</v>
      </c>
      <c r="G48" s="41">
        <v>0</v>
      </c>
      <c r="H48" s="41">
        <v>0</v>
      </c>
      <c r="I48" s="38">
        <f t="shared" si="5"/>
        <v>0</v>
      </c>
    </row>
    <row r="49" spans="1:9" ht="10.5" customHeight="1">
      <c r="A49" s="609"/>
      <c r="B49" s="612"/>
      <c r="C49" s="4" t="s">
        <v>7</v>
      </c>
      <c r="D49" s="41">
        <v>0</v>
      </c>
      <c r="E49" s="41">
        <v>0</v>
      </c>
      <c r="F49" s="38">
        <f t="shared" si="6"/>
        <v>0</v>
      </c>
      <c r="G49" s="41">
        <v>0</v>
      </c>
      <c r="H49" s="41">
        <v>0</v>
      </c>
      <c r="I49" s="38">
        <f t="shared" si="5"/>
        <v>0</v>
      </c>
    </row>
    <row r="50" spans="1:9" ht="9" customHeight="1">
      <c r="A50" s="609"/>
      <c r="B50" s="613"/>
      <c r="C50" s="4" t="s">
        <v>8</v>
      </c>
      <c r="D50" s="41">
        <v>0</v>
      </c>
      <c r="E50" s="41">
        <v>0</v>
      </c>
      <c r="F50" s="38">
        <f t="shared" si="6"/>
        <v>0</v>
      </c>
      <c r="G50" s="41">
        <v>0</v>
      </c>
      <c r="H50" s="41">
        <v>0</v>
      </c>
      <c r="I50" s="38">
        <f t="shared" si="5"/>
        <v>0</v>
      </c>
    </row>
    <row r="51" spans="1:9" ht="11.25" customHeight="1">
      <c r="A51" s="609"/>
      <c r="B51" s="611" t="s">
        <v>34</v>
      </c>
      <c r="C51" s="4" t="s">
        <v>6</v>
      </c>
      <c r="D51" s="41">
        <v>0</v>
      </c>
      <c r="E51" s="41">
        <v>0</v>
      </c>
      <c r="F51" s="38">
        <f t="shared" si="6"/>
        <v>0</v>
      </c>
      <c r="G51" s="41">
        <v>0</v>
      </c>
      <c r="H51" s="41">
        <v>0</v>
      </c>
      <c r="I51" s="38">
        <f t="shared" si="5"/>
        <v>0</v>
      </c>
    </row>
    <row r="52" spans="1:9" ht="11.25" customHeight="1">
      <c r="A52" s="609"/>
      <c r="B52" s="612"/>
      <c r="C52" s="4" t="s">
        <v>7</v>
      </c>
      <c r="D52" s="41">
        <v>0</v>
      </c>
      <c r="E52" s="41">
        <v>0</v>
      </c>
      <c r="F52" s="38">
        <f t="shared" si="6"/>
        <v>0</v>
      </c>
      <c r="G52" s="41">
        <v>0</v>
      </c>
      <c r="H52" s="41">
        <v>0</v>
      </c>
      <c r="I52" s="38">
        <f t="shared" si="5"/>
        <v>0</v>
      </c>
    </row>
    <row r="53" spans="1:9" ht="9" customHeight="1">
      <c r="A53" s="610"/>
      <c r="B53" s="613"/>
      <c r="C53" s="4" t="s">
        <v>8</v>
      </c>
      <c r="D53" s="41">
        <v>0</v>
      </c>
      <c r="E53" s="41">
        <v>0</v>
      </c>
      <c r="F53" s="38">
        <f t="shared" si="6"/>
        <v>0</v>
      </c>
      <c r="G53" s="41">
        <v>0</v>
      </c>
      <c r="H53" s="41">
        <v>0</v>
      </c>
      <c r="I53" s="38">
        <f t="shared" si="5"/>
        <v>0</v>
      </c>
    </row>
    <row r="54" spans="1:9" s="373" customFormat="1" ht="12.75">
      <c r="A54" s="605" t="s">
        <v>284</v>
      </c>
      <c r="B54" s="606"/>
      <c r="C54" s="607"/>
      <c r="D54" s="351">
        <f>SUM(D42:D53)</f>
        <v>0</v>
      </c>
      <c r="E54" s="351">
        <f>SUM(E42:E53)</f>
        <v>0</v>
      </c>
      <c r="F54" s="389">
        <f>SUM(F42:F53)</f>
        <v>0</v>
      </c>
      <c r="G54" s="351">
        <f>SUM(G42:G53)</f>
        <v>0</v>
      </c>
      <c r="H54" s="351">
        <f>SUM(H42:H53)</f>
        <v>0</v>
      </c>
      <c r="I54" s="389">
        <f t="shared" si="5"/>
        <v>0</v>
      </c>
    </row>
    <row r="55" spans="1:9" ht="12.75">
      <c r="A55" s="608" t="s">
        <v>18</v>
      </c>
      <c r="B55" s="611" t="s">
        <v>35</v>
      </c>
      <c r="C55" s="4" t="s">
        <v>6</v>
      </c>
      <c r="D55" s="38">
        <v>0</v>
      </c>
      <c r="E55" s="38">
        <v>0</v>
      </c>
      <c r="F55" s="38">
        <f aca="true" t="shared" si="7" ref="F55:F60">D55+E55</f>
        <v>0</v>
      </c>
      <c r="G55" s="38">
        <v>0</v>
      </c>
      <c r="H55" s="38">
        <v>0</v>
      </c>
      <c r="I55" s="38">
        <f t="shared" si="5"/>
        <v>0</v>
      </c>
    </row>
    <row r="56" spans="1:9" ht="12.75">
      <c r="A56" s="609"/>
      <c r="B56" s="612"/>
      <c r="C56" s="4" t="s">
        <v>7</v>
      </c>
      <c r="D56" s="38">
        <v>0</v>
      </c>
      <c r="E56" s="38">
        <v>0</v>
      </c>
      <c r="F56" s="38">
        <f t="shared" si="7"/>
        <v>0</v>
      </c>
      <c r="G56" s="38">
        <v>0</v>
      </c>
      <c r="H56" s="38">
        <v>0</v>
      </c>
      <c r="I56" s="38">
        <f t="shared" si="5"/>
        <v>0</v>
      </c>
    </row>
    <row r="57" spans="1:9" ht="12.75">
      <c r="A57" s="609"/>
      <c r="B57" s="613"/>
      <c r="C57" s="4" t="s">
        <v>8</v>
      </c>
      <c r="D57" s="38">
        <v>0</v>
      </c>
      <c r="E57" s="38">
        <v>0</v>
      </c>
      <c r="F57" s="38">
        <f t="shared" si="7"/>
        <v>0</v>
      </c>
      <c r="G57" s="38">
        <v>0</v>
      </c>
      <c r="H57" s="38">
        <v>0</v>
      </c>
      <c r="I57" s="38">
        <f t="shared" si="5"/>
        <v>0</v>
      </c>
    </row>
    <row r="58" spans="1:9" ht="12.75">
      <c r="A58" s="609"/>
      <c r="B58" s="611" t="s">
        <v>36</v>
      </c>
      <c r="C58" s="4" t="s">
        <v>6</v>
      </c>
      <c r="D58" s="38">
        <v>0</v>
      </c>
      <c r="E58" s="38">
        <v>0</v>
      </c>
      <c r="F58" s="38">
        <f t="shared" si="7"/>
        <v>0</v>
      </c>
      <c r="G58" s="38">
        <v>0</v>
      </c>
      <c r="H58" s="38">
        <v>0</v>
      </c>
      <c r="I58" s="38">
        <f t="shared" si="5"/>
        <v>0</v>
      </c>
    </row>
    <row r="59" spans="1:9" ht="12.75">
      <c r="A59" s="609"/>
      <c r="B59" s="612"/>
      <c r="C59" s="4" t="s">
        <v>7</v>
      </c>
      <c r="D59" s="38">
        <v>0</v>
      </c>
      <c r="E59" s="38">
        <v>0</v>
      </c>
      <c r="F59" s="38">
        <f t="shared" si="7"/>
        <v>0</v>
      </c>
      <c r="G59" s="38">
        <v>0</v>
      </c>
      <c r="H59" s="38">
        <v>0</v>
      </c>
      <c r="I59" s="38">
        <f t="shared" si="5"/>
        <v>0</v>
      </c>
    </row>
    <row r="60" spans="1:9" ht="12.75">
      <c r="A60" s="610"/>
      <c r="B60" s="613"/>
      <c r="C60" s="4" t="s">
        <v>8</v>
      </c>
      <c r="D60" s="38">
        <v>0</v>
      </c>
      <c r="E60" s="38">
        <v>0</v>
      </c>
      <c r="F60" s="38">
        <f t="shared" si="7"/>
        <v>0</v>
      </c>
      <c r="G60" s="38">
        <v>0</v>
      </c>
      <c r="H60" s="38">
        <v>0</v>
      </c>
      <c r="I60" s="38">
        <f t="shared" si="5"/>
        <v>0</v>
      </c>
    </row>
    <row r="61" spans="1:9" s="373" customFormat="1" ht="12.75">
      <c r="A61" s="605" t="s">
        <v>284</v>
      </c>
      <c r="B61" s="606"/>
      <c r="C61" s="607"/>
      <c r="D61" s="351">
        <f aca="true" t="shared" si="8" ref="D61:I61">SUM(D55:D60)</f>
        <v>0</v>
      </c>
      <c r="E61" s="351">
        <f t="shared" si="8"/>
        <v>0</v>
      </c>
      <c r="F61" s="351">
        <f t="shared" si="8"/>
        <v>0</v>
      </c>
      <c r="G61" s="351">
        <f t="shared" si="8"/>
        <v>0</v>
      </c>
      <c r="H61" s="351">
        <f t="shared" si="8"/>
        <v>0</v>
      </c>
      <c r="I61" s="351">
        <f t="shared" si="8"/>
        <v>0</v>
      </c>
    </row>
    <row r="62" spans="1:9" ht="12.75">
      <c r="A62" s="614" t="s">
        <v>19</v>
      </c>
      <c r="B62" s="614"/>
      <c r="C62" s="5" t="s">
        <v>6</v>
      </c>
      <c r="D62" s="112">
        <f aca="true" t="shared" si="9" ref="D62:I64">D7+D10+D13+D17+D20+D23+D26+D29+D32+D35+D38+D42+D45+D48+D51+D55+D58</f>
        <v>1534</v>
      </c>
      <c r="E62" s="112">
        <f t="shared" si="9"/>
        <v>536</v>
      </c>
      <c r="F62" s="112">
        <f t="shared" si="9"/>
        <v>2070</v>
      </c>
      <c r="G62" s="112">
        <f t="shared" si="9"/>
        <v>1297</v>
      </c>
      <c r="H62" s="112">
        <f t="shared" si="9"/>
        <v>477</v>
      </c>
      <c r="I62" s="112">
        <f t="shared" si="9"/>
        <v>1774</v>
      </c>
    </row>
    <row r="63" spans="1:9" ht="12.75">
      <c r="A63" s="614"/>
      <c r="B63" s="614"/>
      <c r="C63" s="5" t="s">
        <v>7</v>
      </c>
      <c r="D63" s="112">
        <f t="shared" si="9"/>
        <v>0</v>
      </c>
      <c r="E63" s="112">
        <f t="shared" si="9"/>
        <v>0</v>
      </c>
      <c r="F63" s="112">
        <f t="shared" si="9"/>
        <v>0</v>
      </c>
      <c r="G63" s="112">
        <f t="shared" si="9"/>
        <v>0</v>
      </c>
      <c r="H63" s="112">
        <f t="shared" si="9"/>
        <v>0</v>
      </c>
      <c r="I63" s="112">
        <f t="shared" si="9"/>
        <v>0</v>
      </c>
    </row>
    <row r="64" spans="1:9" ht="12.75">
      <c r="A64" s="614"/>
      <c r="B64" s="614"/>
      <c r="C64" s="5" t="s">
        <v>8</v>
      </c>
      <c r="D64" s="112">
        <f t="shared" si="9"/>
        <v>0</v>
      </c>
      <c r="E64" s="112">
        <f t="shared" si="9"/>
        <v>0</v>
      </c>
      <c r="F64" s="112">
        <f t="shared" si="9"/>
        <v>0</v>
      </c>
      <c r="G64" s="112">
        <f t="shared" si="9"/>
        <v>0</v>
      </c>
      <c r="H64" s="112">
        <f t="shared" si="9"/>
        <v>0</v>
      </c>
      <c r="I64" s="112">
        <f t="shared" si="9"/>
        <v>0</v>
      </c>
    </row>
    <row r="65" spans="1:9" s="373" customFormat="1" ht="12.75">
      <c r="A65" s="583" t="s">
        <v>9</v>
      </c>
      <c r="B65" s="584"/>
      <c r="C65" s="584"/>
      <c r="D65" s="344">
        <f aca="true" t="shared" si="10" ref="D65:I65">SUM(D62:D64)</f>
        <v>1534</v>
      </c>
      <c r="E65" s="344">
        <f t="shared" si="10"/>
        <v>536</v>
      </c>
      <c r="F65" s="344">
        <f>SUM(F62:F64)</f>
        <v>2070</v>
      </c>
      <c r="G65" s="344">
        <f>SUM(G62:G64)</f>
        <v>1297</v>
      </c>
      <c r="H65" s="344">
        <f>SUM(H62:H64)</f>
        <v>477</v>
      </c>
      <c r="I65" s="344">
        <f t="shared" si="10"/>
        <v>1774</v>
      </c>
    </row>
  </sheetData>
  <sheetProtection/>
  <mergeCells count="35">
    <mergeCell ref="A1:C1"/>
    <mergeCell ref="A2:B2"/>
    <mergeCell ref="A3:I3"/>
    <mergeCell ref="A5:A6"/>
    <mergeCell ref="B5:B6"/>
    <mergeCell ref="C5:C6"/>
    <mergeCell ref="D5:F5"/>
    <mergeCell ref="G5:I5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65:C65"/>
    <mergeCell ref="A54:C54"/>
    <mergeCell ref="A55:A60"/>
    <mergeCell ref="B55:B57"/>
    <mergeCell ref="B58:B60"/>
    <mergeCell ref="A61:C61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37">
      <selection activeCell="L61" sqref="L61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11.140625" style="0" bestFit="1" customWidth="1"/>
  </cols>
  <sheetData>
    <row r="1" spans="1:3" ht="12.75">
      <c r="A1" s="559" t="s">
        <v>22</v>
      </c>
      <c r="B1" s="559"/>
      <c r="C1" s="559"/>
    </row>
    <row r="2" spans="1:5" ht="12.75">
      <c r="A2" s="559" t="s">
        <v>23</v>
      </c>
      <c r="B2" s="559"/>
      <c r="C2" s="3"/>
      <c r="E2" s="2" t="s">
        <v>21</v>
      </c>
    </row>
    <row r="3" spans="1:9" ht="12.75">
      <c r="A3" s="560" t="s">
        <v>516</v>
      </c>
      <c r="B3" s="560"/>
      <c r="C3" s="560"/>
      <c r="D3" s="560"/>
      <c r="E3" s="560"/>
      <c r="F3" s="560"/>
      <c r="G3" s="560"/>
      <c r="H3" s="560"/>
      <c r="I3" s="560"/>
    </row>
    <row r="4" ht="12.75" customHeight="1">
      <c r="I4" s="27" t="s">
        <v>20</v>
      </c>
    </row>
    <row r="5" spans="1:9" s="373" customFormat="1" ht="12.75">
      <c r="A5" s="561" t="s">
        <v>14</v>
      </c>
      <c r="B5" s="621" t="s">
        <v>0</v>
      </c>
      <c r="C5" s="561" t="s">
        <v>1</v>
      </c>
      <c r="D5" s="623" t="s">
        <v>57</v>
      </c>
      <c r="E5" s="623"/>
      <c r="F5" s="623"/>
      <c r="G5" s="623" t="s">
        <v>58</v>
      </c>
      <c r="H5" s="623"/>
      <c r="I5" s="623"/>
    </row>
    <row r="6" spans="1:9" s="373" customFormat="1" ht="12.75">
      <c r="A6" s="563"/>
      <c r="B6" s="622"/>
      <c r="C6" s="563"/>
      <c r="D6" s="376" t="s">
        <v>2</v>
      </c>
      <c r="E6" s="376" t="s">
        <v>3</v>
      </c>
      <c r="F6" s="376" t="s">
        <v>4</v>
      </c>
      <c r="G6" s="376" t="s">
        <v>5</v>
      </c>
      <c r="H6" s="376" t="s">
        <v>3</v>
      </c>
      <c r="I6" s="376" t="s">
        <v>4</v>
      </c>
    </row>
    <row r="7" spans="1:12" ht="12.75" customHeight="1">
      <c r="A7" s="608" t="s">
        <v>10</v>
      </c>
      <c r="B7" s="615" t="s">
        <v>11</v>
      </c>
      <c r="C7" s="4" t="s">
        <v>6</v>
      </c>
      <c r="D7" s="38">
        <v>22867</v>
      </c>
      <c r="E7" s="38">
        <v>11757</v>
      </c>
      <c r="F7" s="38">
        <f>D7+E7</f>
        <v>34624</v>
      </c>
      <c r="G7" s="38">
        <f>D7*84.57/100</f>
        <v>19338.6219</v>
      </c>
      <c r="H7" s="38">
        <f>E7*88.93/100</f>
        <v>10455.500100000001</v>
      </c>
      <c r="I7" s="38">
        <f>G7+H7</f>
        <v>29794.122</v>
      </c>
      <c r="K7" s="309"/>
      <c r="L7" s="309"/>
    </row>
    <row r="8" spans="1:12" ht="12.75">
      <c r="A8" s="609"/>
      <c r="B8" s="616"/>
      <c r="C8" s="4" t="s">
        <v>7</v>
      </c>
      <c r="D8" s="38">
        <v>1596</v>
      </c>
      <c r="E8" s="38">
        <v>973</v>
      </c>
      <c r="F8" s="38">
        <f aca="true" t="shared" si="0" ref="F8:F15">D8+E8</f>
        <v>2569</v>
      </c>
      <c r="G8" s="38">
        <f aca="true" t="shared" si="1" ref="G8:G15">D8*84.57/100</f>
        <v>1349.7372</v>
      </c>
      <c r="H8" s="38">
        <f aca="true" t="shared" si="2" ref="H8:H15">E8*88.93/100</f>
        <v>865.2889</v>
      </c>
      <c r="I8" s="38">
        <f>G8+H8</f>
        <v>2215.0261</v>
      </c>
      <c r="K8" s="309"/>
      <c r="L8" s="309"/>
    </row>
    <row r="9" spans="1:12" ht="12.75">
      <c r="A9" s="609"/>
      <c r="B9" s="617"/>
      <c r="C9" s="4" t="s">
        <v>8</v>
      </c>
      <c r="D9" s="38">
        <v>0</v>
      </c>
      <c r="E9" s="38">
        <v>0</v>
      </c>
      <c r="F9" s="38">
        <f t="shared" si="0"/>
        <v>0</v>
      </c>
      <c r="G9" s="38">
        <f t="shared" si="1"/>
        <v>0</v>
      </c>
      <c r="H9" s="38">
        <f t="shared" si="2"/>
        <v>0</v>
      </c>
      <c r="I9" s="38">
        <f aca="true" t="shared" si="3" ref="I9:I15">G9+H9</f>
        <v>0</v>
      </c>
      <c r="K9" s="373"/>
      <c r="L9" s="373"/>
    </row>
    <row r="10" spans="1:12" ht="12.75">
      <c r="A10" s="609"/>
      <c r="B10" s="615" t="s">
        <v>12</v>
      </c>
      <c r="C10" s="4" t="s">
        <v>6</v>
      </c>
      <c r="D10" s="38">
        <v>6331</v>
      </c>
      <c r="E10" s="38">
        <v>24750</v>
      </c>
      <c r="F10" s="38">
        <f t="shared" si="0"/>
        <v>31081</v>
      </c>
      <c r="G10" s="38">
        <f t="shared" si="1"/>
        <v>5354.126699999999</v>
      </c>
      <c r="H10" s="38">
        <f t="shared" si="2"/>
        <v>22010.175</v>
      </c>
      <c r="I10" s="38">
        <f t="shared" si="3"/>
        <v>27364.301699999996</v>
      </c>
      <c r="K10" s="309"/>
      <c r="L10" s="309"/>
    </row>
    <row r="11" spans="1:12" ht="12.75">
      <c r="A11" s="609"/>
      <c r="B11" s="616"/>
      <c r="C11" s="4" t="s">
        <v>7</v>
      </c>
      <c r="D11" s="38">
        <v>2405</v>
      </c>
      <c r="E11" s="38">
        <v>568</v>
      </c>
      <c r="F11" s="38">
        <f t="shared" si="0"/>
        <v>2973</v>
      </c>
      <c r="G11" s="38">
        <f t="shared" si="1"/>
        <v>2033.9084999999998</v>
      </c>
      <c r="H11" s="38">
        <f t="shared" si="2"/>
        <v>505.1224</v>
      </c>
      <c r="I11" s="38">
        <f t="shared" si="3"/>
        <v>2539.0308999999997</v>
      </c>
      <c r="K11" s="309"/>
      <c r="L11" s="309"/>
    </row>
    <row r="12" spans="1:12" ht="12.75">
      <c r="A12" s="609"/>
      <c r="B12" s="617"/>
      <c r="C12" s="4" t="s">
        <v>8</v>
      </c>
      <c r="D12" s="38">
        <v>0</v>
      </c>
      <c r="E12" s="38">
        <v>1354</v>
      </c>
      <c r="F12" s="38">
        <f t="shared" si="0"/>
        <v>1354</v>
      </c>
      <c r="G12" s="38">
        <f t="shared" si="1"/>
        <v>0</v>
      </c>
      <c r="H12" s="38">
        <f t="shared" si="2"/>
        <v>1204.1122000000003</v>
      </c>
      <c r="I12" s="38">
        <f t="shared" si="3"/>
        <v>1204.1122000000003</v>
      </c>
      <c r="K12" s="309"/>
      <c r="L12" s="309"/>
    </row>
    <row r="13" spans="1:12" ht="12.75">
      <c r="A13" s="609"/>
      <c r="B13" s="615" t="s">
        <v>13</v>
      </c>
      <c r="C13" s="4" t="s">
        <v>6</v>
      </c>
      <c r="D13" s="38">
        <v>7163</v>
      </c>
      <c r="E13" s="38">
        <v>10312</v>
      </c>
      <c r="F13" s="38">
        <f t="shared" si="0"/>
        <v>17475</v>
      </c>
      <c r="G13" s="38">
        <f t="shared" si="1"/>
        <v>6057.749099999999</v>
      </c>
      <c r="H13" s="38">
        <f t="shared" si="2"/>
        <v>9170.4616</v>
      </c>
      <c r="I13" s="38">
        <f t="shared" si="3"/>
        <v>15228.2107</v>
      </c>
      <c r="K13" s="309"/>
      <c r="L13" s="309"/>
    </row>
    <row r="14" spans="1:12" ht="12.75">
      <c r="A14" s="609"/>
      <c r="B14" s="616"/>
      <c r="C14" s="4" t="s">
        <v>7</v>
      </c>
      <c r="D14" s="38">
        <v>43</v>
      </c>
      <c r="E14" s="38">
        <v>116</v>
      </c>
      <c r="F14" s="38">
        <f t="shared" si="0"/>
        <v>159</v>
      </c>
      <c r="G14" s="38">
        <f t="shared" si="1"/>
        <v>36.3651</v>
      </c>
      <c r="H14" s="38">
        <f t="shared" si="2"/>
        <v>103.15880000000001</v>
      </c>
      <c r="I14" s="38">
        <f t="shared" si="3"/>
        <v>139.52390000000003</v>
      </c>
      <c r="K14" s="309"/>
      <c r="L14" s="309"/>
    </row>
    <row r="15" spans="1:12" ht="12.75">
      <c r="A15" s="610"/>
      <c r="B15" s="617"/>
      <c r="C15" s="4" t="s">
        <v>8</v>
      </c>
      <c r="D15" s="38">
        <v>0</v>
      </c>
      <c r="E15" s="38">
        <v>3271</v>
      </c>
      <c r="F15" s="38">
        <f t="shared" si="0"/>
        <v>3271</v>
      </c>
      <c r="G15" s="38">
        <f t="shared" si="1"/>
        <v>0</v>
      </c>
      <c r="H15" s="38">
        <f t="shared" si="2"/>
        <v>2908.9003000000002</v>
      </c>
      <c r="I15" s="38">
        <f t="shared" si="3"/>
        <v>2908.9003000000002</v>
      </c>
      <c r="K15" s="309"/>
      <c r="L15" s="309"/>
    </row>
    <row r="16" spans="1:12" s="373" customFormat="1" ht="12.75">
      <c r="A16" s="605" t="s">
        <v>284</v>
      </c>
      <c r="B16" s="606"/>
      <c r="C16" s="607"/>
      <c r="D16" s="351">
        <f>SUM(D7:D15)</f>
        <v>40405</v>
      </c>
      <c r="E16" s="351">
        <f>SUM(E7:E15)</f>
        <v>53101</v>
      </c>
      <c r="F16" s="351">
        <f>SUM(F7:F15)</f>
        <v>93506</v>
      </c>
      <c r="G16" s="351">
        <f>SUM(G7:G15)</f>
        <v>34170.508499999996</v>
      </c>
      <c r="H16" s="351">
        <f>SUM(H7:H15)</f>
        <v>47222.719300000004</v>
      </c>
      <c r="I16" s="351">
        <f>G16+H16</f>
        <v>81393.2278</v>
      </c>
      <c r="K16" s="309"/>
      <c r="L16" s="309"/>
    </row>
    <row r="17" spans="1:12" ht="12.75" customHeight="1">
      <c r="A17" s="618" t="s">
        <v>16</v>
      </c>
      <c r="B17" s="611" t="s">
        <v>24</v>
      </c>
      <c r="C17" s="4" t="s">
        <v>6</v>
      </c>
      <c r="D17" s="38">
        <v>3972.9630591630594</v>
      </c>
      <c r="E17" s="38">
        <v>20516.573564987906</v>
      </c>
      <c r="F17" s="38">
        <f>D17+E17</f>
        <v>24489.536624150966</v>
      </c>
      <c r="G17" s="38">
        <f>D17*0.8221</f>
        <v>3266.172930937951</v>
      </c>
      <c r="H17" s="38">
        <f>E17*0.86379</f>
        <v>17722.011079700904</v>
      </c>
      <c r="I17" s="38">
        <f>G17+H17</f>
        <v>20988.184010638855</v>
      </c>
      <c r="K17" s="309"/>
      <c r="L17" s="309"/>
    </row>
    <row r="18" spans="1:12" ht="12.75">
      <c r="A18" s="619"/>
      <c r="B18" s="612"/>
      <c r="C18" s="4" t="s">
        <v>7</v>
      </c>
      <c r="D18" s="38">
        <v>30.036940836940836</v>
      </c>
      <c r="E18" s="38">
        <v>10.20837915108863</v>
      </c>
      <c r="F18" s="38">
        <f aca="true" t="shared" si="4" ref="F18:F40">D18+E18</f>
        <v>40.245319988029465</v>
      </c>
      <c r="G18" s="38">
        <f>D18*0.8221</f>
        <v>24.69336906204906</v>
      </c>
      <c r="H18" s="38">
        <f>E18*0.86379</f>
        <v>8.817895826918848</v>
      </c>
      <c r="I18" s="38">
        <f aca="true" t="shared" si="5" ref="I18:I40">G18+H18</f>
        <v>33.51126488896791</v>
      </c>
      <c r="K18" s="309"/>
      <c r="L18" s="309"/>
    </row>
    <row r="19" spans="1:12" ht="12.75">
      <c r="A19" s="619"/>
      <c r="B19" s="613"/>
      <c r="C19" s="4" t="s">
        <v>8</v>
      </c>
      <c r="D19" s="38">
        <v>0</v>
      </c>
      <c r="E19" s="38">
        <v>103.21805586100726</v>
      </c>
      <c r="F19" s="38">
        <f t="shared" si="4"/>
        <v>103.21805586100726</v>
      </c>
      <c r="G19" s="38">
        <f>D19*0.8221</f>
        <v>0</v>
      </c>
      <c r="H19" s="38">
        <f>E19*0.86379</f>
        <v>89.15872447217946</v>
      </c>
      <c r="I19" s="38">
        <f t="shared" si="5"/>
        <v>89.15872447217946</v>
      </c>
      <c r="K19" s="309"/>
      <c r="L19" s="309"/>
    </row>
    <row r="20" spans="1:12" ht="12.75">
      <c r="A20" s="619"/>
      <c r="B20" s="611" t="s">
        <v>25</v>
      </c>
      <c r="C20" s="4" t="s">
        <v>6</v>
      </c>
      <c r="D20" s="38">
        <v>4276.483061480552</v>
      </c>
      <c r="E20" s="38">
        <v>9074.300814798502</v>
      </c>
      <c r="F20" s="38">
        <f t="shared" si="4"/>
        <v>13350.783876279054</v>
      </c>
      <c r="G20" s="38">
        <v>3670</v>
      </c>
      <c r="H20" s="38">
        <v>7552</v>
      </c>
      <c r="I20" s="38">
        <f t="shared" si="5"/>
        <v>11222</v>
      </c>
      <c r="K20" s="309"/>
      <c r="L20" s="309"/>
    </row>
    <row r="21" spans="1:12" ht="12.75">
      <c r="A21" s="619"/>
      <c r="B21" s="612"/>
      <c r="C21" s="4" t="s">
        <v>7</v>
      </c>
      <c r="D21" s="38">
        <v>1954.5169385194479</v>
      </c>
      <c r="E21" s="38">
        <v>955.673199735741</v>
      </c>
      <c r="F21" s="38">
        <f t="shared" si="4"/>
        <v>2910.1901382551887</v>
      </c>
      <c r="G21" s="38">
        <v>1446</v>
      </c>
      <c r="H21" s="38">
        <v>1077</v>
      </c>
      <c r="I21" s="38">
        <f t="shared" si="5"/>
        <v>2523</v>
      </c>
      <c r="K21" s="309"/>
      <c r="L21" s="309"/>
    </row>
    <row r="22" spans="1:12" ht="12.75">
      <c r="A22" s="619"/>
      <c r="B22" s="613"/>
      <c r="C22" s="4" t="s">
        <v>8</v>
      </c>
      <c r="D22" s="38">
        <v>0</v>
      </c>
      <c r="E22" s="38">
        <v>402.02598546575643</v>
      </c>
      <c r="F22" s="38">
        <f t="shared" si="4"/>
        <v>402.02598546575643</v>
      </c>
      <c r="G22" s="38">
        <f>D22*0.82105</f>
        <v>0</v>
      </c>
      <c r="H22" s="38">
        <v>379</v>
      </c>
      <c r="I22" s="38">
        <f t="shared" si="5"/>
        <v>379</v>
      </c>
      <c r="K22" s="309"/>
      <c r="L22" s="309"/>
    </row>
    <row r="23" spans="1:12" ht="12.75">
      <c r="A23" s="619"/>
      <c r="B23" s="611" t="s">
        <v>26</v>
      </c>
      <c r="C23" s="4" t="s">
        <v>6</v>
      </c>
      <c r="D23" s="38">
        <v>0</v>
      </c>
      <c r="E23" s="38">
        <v>1164.3760932944606</v>
      </c>
      <c r="F23" s="38">
        <f t="shared" si="4"/>
        <v>1164.3760932944606</v>
      </c>
      <c r="G23" s="38">
        <f>D23*0.8372</f>
        <v>0</v>
      </c>
      <c r="H23" s="38">
        <f>E23*0.86004</f>
        <v>1001.4100152769679</v>
      </c>
      <c r="I23" s="38">
        <f t="shared" si="5"/>
        <v>1001.4100152769679</v>
      </c>
      <c r="K23" s="309"/>
      <c r="L23" s="309"/>
    </row>
    <row r="24" spans="1:12" ht="12.75">
      <c r="A24" s="619"/>
      <c r="B24" s="612"/>
      <c r="C24" s="4" t="s">
        <v>7</v>
      </c>
      <c r="D24" s="38">
        <v>258</v>
      </c>
      <c r="E24" s="38">
        <v>75.20768307322929</v>
      </c>
      <c r="F24" s="38">
        <f t="shared" si="4"/>
        <v>333.2076830732293</v>
      </c>
      <c r="G24" s="38">
        <f>D24*0.8372</f>
        <v>215.9976</v>
      </c>
      <c r="H24" s="38">
        <f>E24*0.86004</f>
        <v>64.68161575030013</v>
      </c>
      <c r="I24" s="38">
        <f t="shared" si="5"/>
        <v>280.67921575030016</v>
      </c>
      <c r="K24" s="309"/>
      <c r="L24" s="309"/>
    </row>
    <row r="25" spans="1:12" ht="12.75">
      <c r="A25" s="619"/>
      <c r="B25" s="613"/>
      <c r="C25" s="4" t="s">
        <v>8</v>
      </c>
      <c r="D25" s="38">
        <v>0</v>
      </c>
      <c r="E25" s="38">
        <v>6591.41622363231</v>
      </c>
      <c r="F25" s="38">
        <f t="shared" si="4"/>
        <v>6591.41622363231</v>
      </c>
      <c r="G25" s="38">
        <f>D25*0.8372</f>
        <v>0</v>
      </c>
      <c r="H25" s="38">
        <f>E25*0.86004</f>
        <v>5668.8816089727325</v>
      </c>
      <c r="I25" s="38">
        <f t="shared" si="5"/>
        <v>5668.8816089727325</v>
      </c>
      <c r="K25" s="309"/>
      <c r="L25" s="309"/>
    </row>
    <row r="26" spans="1:12" ht="12.75">
      <c r="A26" s="619"/>
      <c r="B26" s="611" t="s">
        <v>27</v>
      </c>
      <c r="C26" s="4" t="s">
        <v>6</v>
      </c>
      <c r="D26" s="38">
        <v>3.1904761904761907</v>
      </c>
      <c r="E26" s="38">
        <v>4424.856223175966</v>
      </c>
      <c r="F26" s="38">
        <f t="shared" si="4"/>
        <v>4428.046699366442</v>
      </c>
      <c r="G26" s="38">
        <v>2</v>
      </c>
      <c r="H26" s="38">
        <f>E26*0.85871</f>
        <v>3799.6682874034336</v>
      </c>
      <c r="I26" s="38">
        <f t="shared" si="5"/>
        <v>3801.6682874034336</v>
      </c>
      <c r="K26" s="309"/>
      <c r="L26" s="309"/>
    </row>
    <row r="27" spans="1:12" ht="12.75">
      <c r="A27" s="619"/>
      <c r="B27" s="612"/>
      <c r="C27" s="4" t="s">
        <v>7</v>
      </c>
      <c r="D27" s="38">
        <v>331.80952380952385</v>
      </c>
      <c r="E27" s="38">
        <v>2.8798283261802573</v>
      </c>
      <c r="F27" s="38">
        <f t="shared" si="4"/>
        <v>334.6893521357041</v>
      </c>
      <c r="G27" s="38">
        <f>D27*0.84179</f>
        <v>279.3139390476191</v>
      </c>
      <c r="H27" s="38">
        <f>E27*0.85871</f>
        <v>2.4729373819742486</v>
      </c>
      <c r="I27" s="38">
        <f t="shared" si="5"/>
        <v>281.78687642959335</v>
      </c>
      <c r="K27" s="309"/>
      <c r="L27" s="309"/>
    </row>
    <row r="28" spans="1:12" ht="12.75">
      <c r="A28" s="619"/>
      <c r="B28" s="613"/>
      <c r="C28" s="4" t="s">
        <v>8</v>
      </c>
      <c r="D28" s="38">
        <v>0</v>
      </c>
      <c r="E28" s="38">
        <v>2282.263948497854</v>
      </c>
      <c r="F28" s="38">
        <f t="shared" si="4"/>
        <v>2282.263948497854</v>
      </c>
      <c r="G28" s="38">
        <f>D28*0.84179</f>
        <v>0</v>
      </c>
      <c r="H28" s="38">
        <f>E28*0.85871</f>
        <v>1959.8028752145922</v>
      </c>
      <c r="I28" s="38">
        <f t="shared" si="5"/>
        <v>1959.8028752145922</v>
      </c>
      <c r="K28" s="309"/>
      <c r="L28" s="309"/>
    </row>
    <row r="29" spans="1:12" ht="12.75">
      <c r="A29" s="619"/>
      <c r="B29" s="615" t="s">
        <v>28</v>
      </c>
      <c r="C29" s="4" t="s">
        <v>6</v>
      </c>
      <c r="D29" s="38">
        <v>0</v>
      </c>
      <c r="E29" s="38">
        <v>2774.510054844607</v>
      </c>
      <c r="F29" s="38">
        <f t="shared" si="4"/>
        <v>2774.510054844607</v>
      </c>
      <c r="G29" s="38">
        <f>D29*0.866666</f>
        <v>0</v>
      </c>
      <c r="H29" s="38">
        <f>E29*0.85659</f>
        <v>2376.617567879342</v>
      </c>
      <c r="I29" s="38">
        <f t="shared" si="5"/>
        <v>2376.617567879342</v>
      </c>
      <c r="K29" s="309"/>
      <c r="L29" s="309"/>
    </row>
    <row r="30" spans="1:12" ht="12.75">
      <c r="A30" s="619"/>
      <c r="B30" s="616"/>
      <c r="C30" s="4" t="s">
        <v>7</v>
      </c>
      <c r="D30" s="38">
        <v>15</v>
      </c>
      <c r="E30" s="38">
        <v>0</v>
      </c>
      <c r="F30" s="38">
        <f t="shared" si="4"/>
        <v>15</v>
      </c>
      <c r="G30" s="38">
        <f>D30*0.866666</f>
        <v>12.99999</v>
      </c>
      <c r="H30" s="38">
        <f>E30*0.85659</f>
        <v>0</v>
      </c>
      <c r="I30" s="38">
        <f t="shared" si="5"/>
        <v>12.99999</v>
      </c>
      <c r="K30" s="309"/>
      <c r="L30" s="309"/>
    </row>
    <row r="31" spans="1:12" ht="12.75">
      <c r="A31" s="619"/>
      <c r="B31" s="617"/>
      <c r="C31" s="4" t="s">
        <v>8</v>
      </c>
      <c r="D31" s="38">
        <v>0</v>
      </c>
      <c r="E31" s="38">
        <v>1660.4899451553931</v>
      </c>
      <c r="F31" s="38">
        <f t="shared" si="4"/>
        <v>1660.4899451553931</v>
      </c>
      <c r="G31" s="38">
        <f>D31*0.866666</f>
        <v>0</v>
      </c>
      <c r="H31" s="38">
        <f>E31*0.85659</f>
        <v>1422.359082120658</v>
      </c>
      <c r="I31" s="38">
        <f t="shared" si="5"/>
        <v>1422.359082120658</v>
      </c>
      <c r="K31" s="309"/>
      <c r="L31" s="309"/>
    </row>
    <row r="32" spans="1:12" ht="12.75">
      <c r="A32" s="619"/>
      <c r="B32" s="615" t="s">
        <v>29</v>
      </c>
      <c r="C32" s="4" t="s">
        <v>6</v>
      </c>
      <c r="D32" s="38">
        <v>580</v>
      </c>
      <c r="E32" s="38">
        <v>1740</v>
      </c>
      <c r="F32" s="38">
        <f t="shared" si="4"/>
        <v>2320</v>
      </c>
      <c r="G32" s="38">
        <f>D32*0.82758</f>
        <v>479.9964</v>
      </c>
      <c r="H32" s="38">
        <f>E32*0.842528</f>
        <v>1465.99872</v>
      </c>
      <c r="I32" s="38">
        <f t="shared" si="5"/>
        <v>1945.99512</v>
      </c>
      <c r="K32" s="309"/>
      <c r="L32" s="309"/>
    </row>
    <row r="33" spans="1:12" ht="12.75">
      <c r="A33" s="619"/>
      <c r="B33" s="616"/>
      <c r="C33" s="4" t="s">
        <v>7</v>
      </c>
      <c r="D33" s="38">
        <v>0</v>
      </c>
      <c r="E33" s="38">
        <v>0</v>
      </c>
      <c r="F33" s="38">
        <f t="shared" si="4"/>
        <v>0</v>
      </c>
      <c r="G33" s="38">
        <f>D33*0.82758</f>
        <v>0</v>
      </c>
      <c r="H33" s="38">
        <f>E33*0.842528</f>
        <v>0</v>
      </c>
      <c r="I33" s="38">
        <f t="shared" si="5"/>
        <v>0</v>
      </c>
      <c r="K33" s="309"/>
      <c r="L33" s="309"/>
    </row>
    <row r="34" spans="1:12" ht="12.75">
      <c r="A34" s="619"/>
      <c r="B34" s="617"/>
      <c r="C34" s="4" t="s">
        <v>8</v>
      </c>
      <c r="D34" s="38">
        <v>0</v>
      </c>
      <c r="E34" s="38">
        <v>0</v>
      </c>
      <c r="F34" s="38">
        <f t="shared" si="4"/>
        <v>0</v>
      </c>
      <c r="G34" s="38">
        <f>D34*0.82758</f>
        <v>0</v>
      </c>
      <c r="H34" s="38">
        <f>E34*0.842528</f>
        <v>0</v>
      </c>
      <c r="I34" s="38">
        <f t="shared" si="5"/>
        <v>0</v>
      </c>
      <c r="K34" s="373"/>
      <c r="L34" s="373"/>
    </row>
    <row r="35" spans="1:12" ht="12.75">
      <c r="A35" s="619"/>
      <c r="B35" s="611" t="s">
        <v>30</v>
      </c>
      <c r="C35" s="4" t="s">
        <v>6</v>
      </c>
      <c r="D35" s="38">
        <v>0</v>
      </c>
      <c r="E35" s="38">
        <v>500</v>
      </c>
      <c r="F35" s="38">
        <f t="shared" si="4"/>
        <v>500</v>
      </c>
      <c r="G35" s="38">
        <f>D35*0.85</f>
        <v>0</v>
      </c>
      <c r="H35" s="38">
        <f>E35*0.8397</f>
        <v>419.85</v>
      </c>
      <c r="I35" s="38">
        <f t="shared" si="5"/>
        <v>419.85</v>
      </c>
      <c r="K35" s="309"/>
      <c r="L35" s="309"/>
    </row>
    <row r="36" spans="1:12" ht="12.75">
      <c r="A36" s="619"/>
      <c r="B36" s="612"/>
      <c r="C36" s="4" t="s">
        <v>7</v>
      </c>
      <c r="D36" s="38">
        <v>40</v>
      </c>
      <c r="E36" s="38">
        <v>0</v>
      </c>
      <c r="F36" s="38">
        <f t="shared" si="4"/>
        <v>40</v>
      </c>
      <c r="G36" s="38">
        <f>D36*0.85</f>
        <v>34</v>
      </c>
      <c r="H36" s="38">
        <f>E36*0.8397</f>
        <v>0</v>
      </c>
      <c r="I36" s="38">
        <f t="shared" si="5"/>
        <v>34</v>
      </c>
      <c r="K36" s="309"/>
      <c r="L36" s="309"/>
    </row>
    <row r="37" spans="1:12" ht="12.75">
      <c r="A37" s="619"/>
      <c r="B37" s="613"/>
      <c r="C37" s="4" t="s">
        <v>8</v>
      </c>
      <c r="D37" s="38">
        <v>0</v>
      </c>
      <c r="E37" s="38">
        <v>860</v>
      </c>
      <c r="F37" s="38">
        <f t="shared" si="4"/>
        <v>860</v>
      </c>
      <c r="G37" s="38">
        <f>D37*0.85</f>
        <v>0</v>
      </c>
      <c r="H37" s="38">
        <f>E37*0.8397</f>
        <v>722.142</v>
      </c>
      <c r="I37" s="38">
        <f t="shared" si="5"/>
        <v>722.142</v>
      </c>
      <c r="K37" s="309"/>
      <c r="L37" s="309"/>
    </row>
    <row r="38" spans="1:12" ht="12.75">
      <c r="A38" s="619"/>
      <c r="B38" s="611" t="s">
        <v>363</v>
      </c>
      <c r="C38" s="4" t="s">
        <v>6</v>
      </c>
      <c r="D38" s="38">
        <v>590</v>
      </c>
      <c r="E38" s="38">
        <v>2800</v>
      </c>
      <c r="F38" s="38">
        <f t="shared" si="4"/>
        <v>3390</v>
      </c>
      <c r="G38" s="38">
        <f>D38*0.8288</f>
        <v>488.99199999999996</v>
      </c>
      <c r="H38" s="38">
        <f>E38*0.86428</f>
        <v>2419.984</v>
      </c>
      <c r="I38" s="38">
        <f t="shared" si="5"/>
        <v>2908.9759999999997</v>
      </c>
      <c r="K38" s="309"/>
      <c r="L38" s="309"/>
    </row>
    <row r="39" spans="1:12" ht="12.75">
      <c r="A39" s="619"/>
      <c r="B39" s="612"/>
      <c r="C39" s="4" t="s">
        <v>7</v>
      </c>
      <c r="D39" s="38">
        <v>0</v>
      </c>
      <c r="E39" s="38">
        <v>0</v>
      </c>
      <c r="F39" s="38">
        <f t="shared" si="4"/>
        <v>0</v>
      </c>
      <c r="G39" s="38">
        <v>0</v>
      </c>
      <c r="H39" s="38">
        <v>0</v>
      </c>
      <c r="I39" s="38">
        <f t="shared" si="5"/>
        <v>0</v>
      </c>
      <c r="K39" s="309"/>
      <c r="L39" s="309"/>
    </row>
    <row r="40" spans="1:12" ht="12.75">
      <c r="A40" s="620"/>
      <c r="B40" s="613"/>
      <c r="C40" s="4" t="s">
        <v>8</v>
      </c>
      <c r="D40" s="38">
        <v>0</v>
      </c>
      <c r="E40" s="38">
        <v>0</v>
      </c>
      <c r="F40" s="38">
        <f t="shared" si="4"/>
        <v>0</v>
      </c>
      <c r="G40" s="38">
        <v>0</v>
      </c>
      <c r="H40" s="38">
        <v>0</v>
      </c>
      <c r="I40" s="38">
        <f t="shared" si="5"/>
        <v>0</v>
      </c>
      <c r="K40" s="309"/>
      <c r="L40" s="309"/>
    </row>
    <row r="41" spans="1:12" s="373" customFormat="1" ht="12.75">
      <c r="A41" s="605" t="s">
        <v>284</v>
      </c>
      <c r="B41" s="606"/>
      <c r="C41" s="607"/>
      <c r="D41" s="351">
        <f aca="true" t="shared" si="6" ref="D41:I41">SUM(D17:D40)</f>
        <v>12052</v>
      </c>
      <c r="E41" s="351">
        <f t="shared" si="6"/>
        <v>55938</v>
      </c>
      <c r="F41" s="351">
        <f t="shared" si="6"/>
        <v>67990</v>
      </c>
      <c r="G41" s="351">
        <f t="shared" si="6"/>
        <v>9920.16622904762</v>
      </c>
      <c r="H41" s="351">
        <f t="shared" si="6"/>
        <v>48151.85641</v>
      </c>
      <c r="I41" s="351">
        <f t="shared" si="6"/>
        <v>58072.02263904762</v>
      </c>
      <c r="K41" s="309"/>
      <c r="L41" s="309"/>
    </row>
    <row r="42" spans="1:12" ht="12.75">
      <c r="A42" s="608" t="s">
        <v>17</v>
      </c>
      <c r="B42" s="611" t="s">
        <v>31</v>
      </c>
      <c r="C42" s="4" t="s">
        <v>6</v>
      </c>
      <c r="D42" s="63">
        <v>85.08</v>
      </c>
      <c r="E42" s="63">
        <v>21290.88705104378</v>
      </c>
      <c r="F42" s="38">
        <f>D42+E42</f>
        <v>21375.967051043783</v>
      </c>
      <c r="G42" s="275">
        <f>D42*0.8253</f>
        <v>70.216524</v>
      </c>
      <c r="H42" s="275">
        <v>17552</v>
      </c>
      <c r="I42" s="38">
        <f>G42+H42</f>
        <v>17622.216524</v>
      </c>
      <c r="K42" s="309"/>
      <c r="L42" s="309"/>
    </row>
    <row r="43" spans="1:12" ht="12.75">
      <c r="A43" s="609"/>
      <c r="B43" s="612"/>
      <c r="C43" s="4" t="s">
        <v>7</v>
      </c>
      <c r="D43" s="63">
        <v>620</v>
      </c>
      <c r="E43" s="63">
        <v>127</v>
      </c>
      <c r="F43" s="38">
        <f aca="true" t="shared" si="7" ref="F43:F53">D43+E43</f>
        <v>747</v>
      </c>
      <c r="G43" s="275">
        <v>513</v>
      </c>
      <c r="H43" s="275">
        <f aca="true" t="shared" si="8" ref="H43:H53">E43*0.8245</f>
        <v>104.7115</v>
      </c>
      <c r="I43" s="38">
        <f aca="true" t="shared" si="9" ref="I43:I53">G43+H43</f>
        <v>617.7115</v>
      </c>
      <c r="K43" s="309"/>
      <c r="L43" s="309"/>
    </row>
    <row r="44" spans="1:12" ht="12.75">
      <c r="A44" s="609"/>
      <c r="B44" s="613"/>
      <c r="C44" s="4" t="s">
        <v>8</v>
      </c>
      <c r="D44" s="63">
        <v>0</v>
      </c>
      <c r="E44" s="63">
        <v>343.93404696000005</v>
      </c>
      <c r="F44" s="38">
        <f t="shared" si="7"/>
        <v>343.93404696000005</v>
      </c>
      <c r="G44" s="275">
        <f aca="true" t="shared" si="10" ref="G44:G53">D44*0.8253</f>
        <v>0</v>
      </c>
      <c r="H44" s="275">
        <f t="shared" si="8"/>
        <v>283.57362171852003</v>
      </c>
      <c r="I44" s="38">
        <f t="shared" si="9"/>
        <v>283.57362171852003</v>
      </c>
      <c r="K44" s="309"/>
      <c r="L44" s="309"/>
    </row>
    <row r="45" spans="1:12" ht="12.75">
      <c r="A45" s="609"/>
      <c r="B45" s="611" t="s">
        <v>32</v>
      </c>
      <c r="C45" s="4" t="s">
        <v>6</v>
      </c>
      <c r="D45" s="63">
        <v>0</v>
      </c>
      <c r="E45" s="63">
        <v>100</v>
      </c>
      <c r="F45" s="38">
        <f t="shared" si="7"/>
        <v>100</v>
      </c>
      <c r="G45" s="275">
        <f t="shared" si="10"/>
        <v>0</v>
      </c>
      <c r="H45" s="275">
        <v>83</v>
      </c>
      <c r="I45" s="38">
        <f t="shared" si="9"/>
        <v>83</v>
      </c>
      <c r="K45" s="309"/>
      <c r="L45" s="309"/>
    </row>
    <row r="46" spans="1:12" ht="12.75">
      <c r="A46" s="609"/>
      <c r="B46" s="612"/>
      <c r="C46" s="4" t="s">
        <v>7</v>
      </c>
      <c r="D46" s="63">
        <v>0</v>
      </c>
      <c r="E46" s="63">
        <v>0</v>
      </c>
      <c r="F46" s="38">
        <f t="shared" si="7"/>
        <v>0</v>
      </c>
      <c r="G46" s="275">
        <f t="shared" si="10"/>
        <v>0</v>
      </c>
      <c r="H46" s="275">
        <f t="shared" si="8"/>
        <v>0</v>
      </c>
      <c r="I46" s="38">
        <f t="shared" si="9"/>
        <v>0</v>
      </c>
      <c r="K46" s="309"/>
      <c r="L46" s="309"/>
    </row>
    <row r="47" spans="1:12" ht="12.75">
      <c r="A47" s="609"/>
      <c r="B47" s="613"/>
      <c r="C47" s="4" t="s">
        <v>8</v>
      </c>
      <c r="D47" s="63">
        <v>0</v>
      </c>
      <c r="E47" s="63">
        <v>2400</v>
      </c>
      <c r="F47" s="38">
        <f t="shared" si="7"/>
        <v>2400</v>
      </c>
      <c r="G47" s="275">
        <f t="shared" si="10"/>
        <v>0</v>
      </c>
      <c r="H47" s="275">
        <f t="shared" si="8"/>
        <v>1978.8</v>
      </c>
      <c r="I47" s="38">
        <f t="shared" si="9"/>
        <v>1978.8</v>
      </c>
      <c r="K47" s="373"/>
      <c r="L47" s="373"/>
    </row>
    <row r="48" spans="1:12" ht="12.75">
      <c r="A48" s="609"/>
      <c r="B48" s="611" t="s">
        <v>33</v>
      </c>
      <c r="C48" s="4" t="s">
        <v>6</v>
      </c>
      <c r="D48" s="63">
        <v>0</v>
      </c>
      <c r="E48" s="63">
        <v>13308.57312032</v>
      </c>
      <c r="F48" s="38">
        <f t="shared" si="7"/>
        <v>13308.57312032</v>
      </c>
      <c r="G48" s="275">
        <f t="shared" si="10"/>
        <v>0</v>
      </c>
      <c r="H48" s="275">
        <f t="shared" si="8"/>
        <v>10972.91853770384</v>
      </c>
      <c r="I48" s="38">
        <f t="shared" si="9"/>
        <v>10972.91853770384</v>
      </c>
      <c r="K48" s="309"/>
      <c r="L48" s="309"/>
    </row>
    <row r="49" spans="1:12" ht="12.75">
      <c r="A49" s="609"/>
      <c r="B49" s="612"/>
      <c r="C49" s="4" t="s">
        <v>7</v>
      </c>
      <c r="D49" s="63">
        <v>50</v>
      </c>
      <c r="E49" s="63">
        <v>100</v>
      </c>
      <c r="F49" s="38">
        <f t="shared" si="7"/>
        <v>150</v>
      </c>
      <c r="G49" s="275">
        <f t="shared" si="10"/>
        <v>41.265</v>
      </c>
      <c r="H49" s="275">
        <v>81.5</v>
      </c>
      <c r="I49" s="38">
        <f t="shared" si="9"/>
        <v>122.765</v>
      </c>
      <c r="K49" s="309"/>
      <c r="L49" s="309"/>
    </row>
    <row r="50" spans="1:12" ht="12.75">
      <c r="A50" s="609"/>
      <c r="B50" s="613"/>
      <c r="C50" s="4" t="s">
        <v>8</v>
      </c>
      <c r="D50" s="63">
        <v>0</v>
      </c>
      <c r="E50" s="63">
        <v>2298.87981736</v>
      </c>
      <c r="F50" s="38">
        <f t="shared" si="7"/>
        <v>2298.87981736</v>
      </c>
      <c r="G50" s="275">
        <f t="shared" si="10"/>
        <v>0</v>
      </c>
      <c r="H50" s="275">
        <f t="shared" si="8"/>
        <v>1895.4264094133198</v>
      </c>
      <c r="I50" s="38">
        <f t="shared" si="9"/>
        <v>1895.4264094133198</v>
      </c>
      <c r="K50" s="309"/>
      <c r="L50" s="309"/>
    </row>
    <row r="51" spans="1:12" ht="12.75">
      <c r="A51" s="609"/>
      <c r="B51" s="611" t="s">
        <v>34</v>
      </c>
      <c r="C51" s="4" t="s">
        <v>6</v>
      </c>
      <c r="D51" s="63">
        <v>0</v>
      </c>
      <c r="E51" s="63">
        <v>200</v>
      </c>
      <c r="F51" s="38">
        <f t="shared" si="7"/>
        <v>200</v>
      </c>
      <c r="G51" s="275">
        <f t="shared" si="10"/>
        <v>0</v>
      </c>
      <c r="H51" s="275">
        <f t="shared" si="8"/>
        <v>164.9</v>
      </c>
      <c r="I51" s="38">
        <f t="shared" si="9"/>
        <v>164.9</v>
      </c>
      <c r="K51" s="309"/>
      <c r="L51" s="309"/>
    </row>
    <row r="52" spans="1:12" ht="12.75">
      <c r="A52" s="609"/>
      <c r="B52" s="612"/>
      <c r="C52" s="4" t="s">
        <v>7</v>
      </c>
      <c r="D52" s="63">
        <v>0</v>
      </c>
      <c r="E52" s="63">
        <v>0</v>
      </c>
      <c r="F52" s="38">
        <f t="shared" si="7"/>
        <v>0</v>
      </c>
      <c r="G52" s="275">
        <f t="shared" si="10"/>
        <v>0</v>
      </c>
      <c r="H52" s="275">
        <f t="shared" si="8"/>
        <v>0</v>
      </c>
      <c r="I52" s="38">
        <f t="shared" si="9"/>
        <v>0</v>
      </c>
      <c r="K52" s="309"/>
      <c r="L52" s="309"/>
    </row>
    <row r="53" spans="1:12" ht="12.75">
      <c r="A53" s="610"/>
      <c r="B53" s="613"/>
      <c r="C53" s="4" t="s">
        <v>8</v>
      </c>
      <c r="D53" s="63">
        <v>0</v>
      </c>
      <c r="E53" s="63">
        <v>2000</v>
      </c>
      <c r="F53" s="38">
        <f t="shared" si="7"/>
        <v>2000</v>
      </c>
      <c r="G53" s="275">
        <f t="shared" si="10"/>
        <v>0</v>
      </c>
      <c r="H53" s="275">
        <f t="shared" si="8"/>
        <v>1649</v>
      </c>
      <c r="I53" s="38">
        <f t="shared" si="9"/>
        <v>1649</v>
      </c>
      <c r="K53" s="309"/>
      <c r="L53" s="309"/>
    </row>
    <row r="54" spans="1:9" s="373" customFormat="1" ht="12.75">
      <c r="A54" s="605" t="s">
        <v>284</v>
      </c>
      <c r="B54" s="606"/>
      <c r="C54" s="607"/>
      <c r="D54" s="351">
        <f>SUM(D42:D53)</f>
        <v>755.08</v>
      </c>
      <c r="E54" s="351">
        <f>SUM(E42:E53)</f>
        <v>42169.27403568378</v>
      </c>
      <c r="F54" s="527">
        <f>SUM(F42:F53)</f>
        <v>42924.354035683784</v>
      </c>
      <c r="G54" s="351">
        <f>SUM(G42:G53)</f>
        <v>624.481524</v>
      </c>
      <c r="H54" s="351">
        <f>SUM(H42:H53)</f>
        <v>34765.830068835676</v>
      </c>
      <c r="I54" s="527">
        <f aca="true" t="shared" si="11" ref="I54:I60">G54+H54</f>
        <v>35390.31159283568</v>
      </c>
    </row>
    <row r="55" spans="1:9" ht="12.75">
      <c r="A55" s="608" t="s">
        <v>18</v>
      </c>
      <c r="B55" s="611" t="s">
        <v>35</v>
      </c>
      <c r="C55" s="4" t="s">
        <v>6</v>
      </c>
      <c r="D55" s="38">
        <v>1770</v>
      </c>
      <c r="E55" s="38">
        <v>3035</v>
      </c>
      <c r="F55" s="38">
        <f aca="true" t="shared" si="12" ref="F55:F60">D55+E55</f>
        <v>4805</v>
      </c>
      <c r="G55" s="38">
        <v>1471</v>
      </c>
      <c r="H55" s="38">
        <v>2579</v>
      </c>
      <c r="I55" s="38">
        <f t="shared" si="11"/>
        <v>4050</v>
      </c>
    </row>
    <row r="56" spans="1:9" ht="12.75">
      <c r="A56" s="609"/>
      <c r="B56" s="612"/>
      <c r="C56" s="4" t="s">
        <v>7</v>
      </c>
      <c r="D56" s="38">
        <v>0</v>
      </c>
      <c r="E56" s="38">
        <v>0</v>
      </c>
      <c r="F56" s="38">
        <f t="shared" si="12"/>
        <v>0</v>
      </c>
      <c r="G56" s="38">
        <v>0</v>
      </c>
      <c r="H56" s="38">
        <v>0</v>
      </c>
      <c r="I56" s="38">
        <f t="shared" si="11"/>
        <v>0</v>
      </c>
    </row>
    <row r="57" spans="1:9" ht="12.75">
      <c r="A57" s="609"/>
      <c r="B57" s="613"/>
      <c r="C57" s="4" t="s">
        <v>8</v>
      </c>
      <c r="D57" s="38">
        <v>0</v>
      </c>
      <c r="E57" s="38">
        <v>0</v>
      </c>
      <c r="F57" s="38">
        <f t="shared" si="12"/>
        <v>0</v>
      </c>
      <c r="G57" s="38">
        <v>0</v>
      </c>
      <c r="H57" s="38">
        <v>0</v>
      </c>
      <c r="I57" s="38">
        <f t="shared" si="11"/>
        <v>0</v>
      </c>
    </row>
    <row r="58" spans="1:12" ht="12.75">
      <c r="A58" s="609"/>
      <c r="B58" s="611" t="s">
        <v>36</v>
      </c>
      <c r="C58" s="4" t="s">
        <v>6</v>
      </c>
      <c r="D58" s="38">
        <v>0</v>
      </c>
      <c r="E58" s="38">
        <v>13907</v>
      </c>
      <c r="F58" s="38">
        <f t="shared" si="12"/>
        <v>13907</v>
      </c>
      <c r="G58" s="38">
        <v>0</v>
      </c>
      <c r="H58" s="38">
        <v>11512</v>
      </c>
      <c r="I58" s="38">
        <f t="shared" si="11"/>
        <v>11512</v>
      </c>
      <c r="K58" s="373"/>
      <c r="L58" s="373"/>
    </row>
    <row r="59" spans="1:9" ht="12.75">
      <c r="A59" s="609"/>
      <c r="B59" s="612"/>
      <c r="C59" s="4" t="s">
        <v>7</v>
      </c>
      <c r="D59" s="38">
        <v>25</v>
      </c>
      <c r="E59" s="38">
        <v>0</v>
      </c>
      <c r="F59" s="38">
        <f t="shared" si="12"/>
        <v>25</v>
      </c>
      <c r="G59" s="38">
        <v>20</v>
      </c>
      <c r="H59" s="38">
        <v>0</v>
      </c>
      <c r="I59" s="38">
        <f t="shared" si="11"/>
        <v>20</v>
      </c>
    </row>
    <row r="60" spans="1:9" ht="12.75">
      <c r="A60" s="610"/>
      <c r="B60" s="613"/>
      <c r="C60" s="4" t="s">
        <v>8</v>
      </c>
      <c r="D60" s="38">
        <v>0</v>
      </c>
      <c r="E60" s="38">
        <v>1350</v>
      </c>
      <c r="F60" s="38">
        <f t="shared" si="12"/>
        <v>1350</v>
      </c>
      <c r="G60" s="38">
        <v>0</v>
      </c>
      <c r="H60" s="38">
        <v>1118</v>
      </c>
      <c r="I60" s="38">
        <f t="shared" si="11"/>
        <v>1118</v>
      </c>
    </row>
    <row r="61" spans="1:12" s="373" customFormat="1" ht="12.75">
      <c r="A61" s="605" t="s">
        <v>284</v>
      </c>
      <c r="B61" s="606"/>
      <c r="C61" s="607"/>
      <c r="D61" s="351">
        <f aca="true" t="shared" si="13" ref="D61:I61">SUM(D55:D60)</f>
        <v>1795</v>
      </c>
      <c r="E61" s="351">
        <f t="shared" si="13"/>
        <v>18292</v>
      </c>
      <c r="F61" s="351">
        <f t="shared" si="13"/>
        <v>20087</v>
      </c>
      <c r="G61" s="351">
        <f t="shared" si="13"/>
        <v>1491</v>
      </c>
      <c r="H61" s="351">
        <f t="shared" si="13"/>
        <v>15209</v>
      </c>
      <c r="I61" s="351">
        <f t="shared" si="13"/>
        <v>16700</v>
      </c>
      <c r="K61"/>
      <c r="L61"/>
    </row>
    <row r="62" spans="1:9" ht="12.75">
      <c r="A62" s="614" t="s">
        <v>19</v>
      </c>
      <c r="B62" s="614"/>
      <c r="C62" s="5" t="s">
        <v>6</v>
      </c>
      <c r="D62" s="112">
        <f aca="true" t="shared" si="14" ref="D62:I64">D7+D10+D13+D17+D20+D23+D26+D29+D32+D35+D38+D42+D45+D48+D51+D55+D58</f>
        <v>47638.716596834085</v>
      </c>
      <c r="E62" s="112">
        <f t="shared" si="14"/>
        <v>141655.07692246523</v>
      </c>
      <c r="F62" s="112">
        <f t="shared" si="14"/>
        <v>189293.7935192993</v>
      </c>
      <c r="G62" s="112">
        <f t="shared" si="14"/>
        <v>40198.87555493796</v>
      </c>
      <c r="H62" s="112">
        <f t="shared" si="14"/>
        <v>121257.49490796447</v>
      </c>
      <c r="I62" s="112">
        <f t="shared" si="14"/>
        <v>161456.3704629024</v>
      </c>
    </row>
    <row r="63" spans="1:9" ht="12.75">
      <c r="A63" s="614"/>
      <c r="B63" s="614"/>
      <c r="C63" s="5" t="s">
        <v>7</v>
      </c>
      <c r="D63" s="112">
        <f t="shared" si="14"/>
        <v>7368.363403165912</v>
      </c>
      <c r="E63" s="112">
        <f t="shared" si="14"/>
        <v>2927.9690902862394</v>
      </c>
      <c r="F63" s="112">
        <f t="shared" si="14"/>
        <v>10296.33249345215</v>
      </c>
      <c r="G63" s="112">
        <f t="shared" si="14"/>
        <v>6007.280698109668</v>
      </c>
      <c r="H63" s="112">
        <f t="shared" si="14"/>
        <v>2812.754048959193</v>
      </c>
      <c r="I63" s="112">
        <f t="shared" si="14"/>
        <v>8820.034747068861</v>
      </c>
    </row>
    <row r="64" spans="1:9" ht="12.75">
      <c r="A64" s="614"/>
      <c r="B64" s="614"/>
      <c r="C64" s="5" t="s">
        <v>8</v>
      </c>
      <c r="D64" s="112">
        <f t="shared" si="14"/>
        <v>0</v>
      </c>
      <c r="E64" s="112">
        <f t="shared" si="14"/>
        <v>24917.228022932322</v>
      </c>
      <c r="F64" s="112">
        <f t="shared" si="14"/>
        <v>24917.228022932322</v>
      </c>
      <c r="G64" s="112">
        <f t="shared" si="14"/>
        <v>0</v>
      </c>
      <c r="H64" s="112">
        <f t="shared" si="14"/>
        <v>21279.156821912005</v>
      </c>
      <c r="I64" s="112">
        <f t="shared" si="14"/>
        <v>21279.156821912005</v>
      </c>
    </row>
    <row r="65" spans="1:12" s="373" customFormat="1" ht="12.75">
      <c r="A65" s="583" t="s">
        <v>9</v>
      </c>
      <c r="B65" s="584"/>
      <c r="C65" s="584"/>
      <c r="D65" s="344">
        <f aca="true" t="shared" si="15" ref="D65:I65">SUM(D62:D64)</f>
        <v>55007.079999999994</v>
      </c>
      <c r="E65" s="344">
        <f t="shared" si="15"/>
        <v>169500.27403568377</v>
      </c>
      <c r="F65" s="344">
        <f>SUM(F62:F64)</f>
        <v>224507.3540356838</v>
      </c>
      <c r="G65" s="344">
        <f>SUM(G62:G64)</f>
        <v>46206.15625304762</v>
      </c>
      <c r="H65" s="344">
        <f>SUM(H62:H64)</f>
        <v>145349.40577883567</v>
      </c>
      <c r="I65" s="344">
        <f t="shared" si="15"/>
        <v>191555.56203188328</v>
      </c>
      <c r="K65"/>
      <c r="L65"/>
    </row>
    <row r="72" ht="12.75" customHeight="1"/>
    <row r="74" ht="12.75" customHeight="1"/>
    <row r="77" ht="12.75" customHeight="1"/>
    <row r="84" ht="12.75" customHeight="1"/>
    <row r="96" ht="12.75" customHeight="1"/>
    <row r="99" ht="12.75" customHeight="1"/>
    <row r="109" ht="12.75" customHeight="1"/>
    <row r="122" ht="12.75" customHeight="1"/>
    <row r="139" ht="12.75" customHeight="1"/>
    <row r="141" ht="12.75" customHeight="1"/>
    <row r="144" ht="12.75" customHeight="1"/>
    <row r="151" ht="12.75" customHeight="1"/>
    <row r="163" ht="12.75" customHeight="1"/>
    <row r="166" ht="12.75" customHeight="1"/>
    <row r="176" ht="12.75" customHeight="1"/>
    <row r="189" ht="12.75" customHeight="1"/>
  </sheetData>
  <sheetProtection/>
  <mergeCells count="35">
    <mergeCell ref="A61:C61"/>
    <mergeCell ref="A3:I3"/>
    <mergeCell ref="A1:C1"/>
    <mergeCell ref="A2:B2"/>
    <mergeCell ref="B17:B19"/>
    <mergeCell ref="G5:I5"/>
    <mergeCell ref="A16:C16"/>
    <mergeCell ref="A7:A15"/>
    <mergeCell ref="B7:B9"/>
    <mergeCell ref="B32:B34"/>
    <mergeCell ref="B35:B37"/>
    <mergeCell ref="A41:C41"/>
    <mergeCell ref="A54:C54"/>
    <mergeCell ref="A17:A40"/>
    <mergeCell ref="B38:B40"/>
    <mergeCell ref="B20:B22"/>
    <mergeCell ref="B23:B25"/>
    <mergeCell ref="B26:B28"/>
    <mergeCell ref="B29:B31"/>
    <mergeCell ref="A65:C65"/>
    <mergeCell ref="B42:B44"/>
    <mergeCell ref="B45:B47"/>
    <mergeCell ref="B48:B50"/>
    <mergeCell ref="B51:B53"/>
    <mergeCell ref="B55:B57"/>
    <mergeCell ref="B58:B60"/>
    <mergeCell ref="A42:A53"/>
    <mergeCell ref="A55:A60"/>
    <mergeCell ref="A62:B64"/>
    <mergeCell ref="D5:F5"/>
    <mergeCell ref="B13:B15"/>
    <mergeCell ref="A5:A6"/>
    <mergeCell ref="B5:B6"/>
    <mergeCell ref="C5:C6"/>
    <mergeCell ref="B10:B12"/>
  </mergeCells>
  <printOptions horizontalCentered="1"/>
  <pageMargins left="0.9448818897637796" right="0.5511811023622047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1">
      <selection activeCell="A16" sqref="A16:I16"/>
    </sheetView>
  </sheetViews>
  <sheetFormatPr defaultColWidth="9.140625" defaultRowHeight="12.75"/>
  <cols>
    <col min="3" max="3" width="14.7109375" style="0" customWidth="1"/>
  </cols>
  <sheetData>
    <row r="1" spans="1:3" ht="12.75">
      <c r="A1" s="559" t="s">
        <v>22</v>
      </c>
      <c r="B1" s="559"/>
      <c r="C1" s="559"/>
    </row>
    <row r="2" spans="1:5" ht="12.75">
      <c r="A2" s="559" t="s">
        <v>23</v>
      </c>
      <c r="B2" s="559"/>
      <c r="C2" s="3"/>
      <c r="E2" s="2" t="s">
        <v>21</v>
      </c>
    </row>
    <row r="3" spans="1:9" ht="12.75">
      <c r="A3" s="560" t="s">
        <v>517</v>
      </c>
      <c r="B3" s="560"/>
      <c r="C3" s="560"/>
      <c r="D3" s="560"/>
      <c r="E3" s="560"/>
      <c r="F3" s="560"/>
      <c r="G3" s="560"/>
      <c r="H3" s="560"/>
      <c r="I3" s="560"/>
    </row>
    <row r="4" ht="12.75">
      <c r="I4" s="27" t="s">
        <v>20</v>
      </c>
    </row>
    <row r="5" spans="1:9" s="373" customFormat="1" ht="12.75">
      <c r="A5" s="561" t="s">
        <v>14</v>
      </c>
      <c r="B5" s="621" t="s">
        <v>0</v>
      </c>
      <c r="C5" s="561" t="s">
        <v>1</v>
      </c>
      <c r="D5" s="623" t="s">
        <v>57</v>
      </c>
      <c r="E5" s="623"/>
      <c r="F5" s="623"/>
      <c r="G5" s="623" t="s">
        <v>58</v>
      </c>
      <c r="H5" s="623"/>
      <c r="I5" s="623"/>
    </row>
    <row r="6" spans="1:9" s="373" customFormat="1" ht="12.75">
      <c r="A6" s="563"/>
      <c r="B6" s="622"/>
      <c r="C6" s="563"/>
      <c r="D6" s="376" t="s">
        <v>2</v>
      </c>
      <c r="E6" s="376" t="s">
        <v>3</v>
      </c>
      <c r="F6" s="376" t="s">
        <v>4</v>
      </c>
      <c r="G6" s="376" t="s">
        <v>5</v>
      </c>
      <c r="H6" s="376" t="s">
        <v>3</v>
      </c>
      <c r="I6" s="376" t="s">
        <v>4</v>
      </c>
    </row>
    <row r="7" spans="1:9" ht="12.75">
      <c r="A7" s="608" t="s">
        <v>10</v>
      </c>
      <c r="B7" s="615" t="s">
        <v>11</v>
      </c>
      <c r="C7" s="4" t="s">
        <v>6</v>
      </c>
      <c r="D7" s="38">
        <v>600</v>
      </c>
      <c r="E7" s="38">
        <v>296</v>
      </c>
      <c r="F7" s="38">
        <f>D7+E7</f>
        <v>896</v>
      </c>
      <c r="G7" s="38">
        <f>D7*84.57/100</f>
        <v>507.4199999999999</v>
      </c>
      <c r="H7" s="38">
        <f>E7*88.93/100</f>
        <v>263.2328</v>
      </c>
      <c r="I7" s="38">
        <f>G7+H7</f>
        <v>770.6527999999998</v>
      </c>
    </row>
    <row r="8" spans="1:9" ht="12.75">
      <c r="A8" s="609"/>
      <c r="B8" s="616"/>
      <c r="C8" s="4" t="s">
        <v>7</v>
      </c>
      <c r="D8" s="38">
        <v>0</v>
      </c>
      <c r="E8" s="38">
        <v>0</v>
      </c>
      <c r="F8" s="38">
        <f aca="true" t="shared" si="0" ref="F8:F15">D8+E8</f>
        <v>0</v>
      </c>
      <c r="G8" s="38">
        <v>0</v>
      </c>
      <c r="H8" s="38">
        <v>0</v>
      </c>
      <c r="I8" s="38">
        <f>G8+H8</f>
        <v>0</v>
      </c>
    </row>
    <row r="9" spans="1:9" ht="12.75">
      <c r="A9" s="609"/>
      <c r="B9" s="617"/>
      <c r="C9" s="4" t="s">
        <v>8</v>
      </c>
      <c r="D9" s="38">
        <v>0</v>
      </c>
      <c r="E9" s="38">
        <v>0</v>
      </c>
      <c r="F9" s="38">
        <f t="shared" si="0"/>
        <v>0</v>
      </c>
      <c r="G9" s="38">
        <v>0</v>
      </c>
      <c r="H9" s="38">
        <v>0</v>
      </c>
      <c r="I9" s="38">
        <f>G9+H9</f>
        <v>0</v>
      </c>
    </row>
    <row r="10" spans="1:9" ht="12.75">
      <c r="A10" s="609"/>
      <c r="B10" s="615" t="s">
        <v>12</v>
      </c>
      <c r="C10" s="4" t="s">
        <v>6</v>
      </c>
      <c r="D10" s="38">
        <v>0</v>
      </c>
      <c r="E10" s="38">
        <v>0</v>
      </c>
      <c r="F10" s="38">
        <f t="shared" si="0"/>
        <v>0</v>
      </c>
      <c r="G10" s="38">
        <v>0</v>
      </c>
      <c r="H10" s="38">
        <v>0</v>
      </c>
      <c r="I10" s="38">
        <f aca="true" t="shared" si="1" ref="I10:I15">G10+H10</f>
        <v>0</v>
      </c>
    </row>
    <row r="11" spans="1:9" ht="12.75">
      <c r="A11" s="609"/>
      <c r="B11" s="616"/>
      <c r="C11" s="4" t="s">
        <v>7</v>
      </c>
      <c r="D11" s="38">
        <v>0</v>
      </c>
      <c r="E11" s="38">
        <v>0</v>
      </c>
      <c r="F11" s="38">
        <f t="shared" si="0"/>
        <v>0</v>
      </c>
      <c r="G11" s="38">
        <v>0</v>
      </c>
      <c r="H11" s="38">
        <v>0</v>
      </c>
      <c r="I11" s="38">
        <f t="shared" si="1"/>
        <v>0</v>
      </c>
    </row>
    <row r="12" spans="1:9" ht="12.75">
      <c r="A12" s="609"/>
      <c r="B12" s="617"/>
      <c r="C12" s="4" t="s">
        <v>8</v>
      </c>
      <c r="D12" s="38">
        <v>0</v>
      </c>
      <c r="E12" s="38">
        <v>0</v>
      </c>
      <c r="F12" s="38">
        <f t="shared" si="0"/>
        <v>0</v>
      </c>
      <c r="G12" s="38">
        <v>0</v>
      </c>
      <c r="H12" s="38">
        <v>0</v>
      </c>
      <c r="I12" s="38">
        <f t="shared" si="1"/>
        <v>0</v>
      </c>
    </row>
    <row r="13" spans="1:9" ht="12.75">
      <c r="A13" s="609"/>
      <c r="B13" s="615" t="s">
        <v>13</v>
      </c>
      <c r="C13" s="4" t="s">
        <v>6</v>
      </c>
      <c r="D13" s="38">
        <v>0</v>
      </c>
      <c r="E13" s="38">
        <v>0</v>
      </c>
      <c r="F13" s="38">
        <f t="shared" si="0"/>
        <v>0</v>
      </c>
      <c r="G13" s="38">
        <v>0</v>
      </c>
      <c r="H13" s="38">
        <v>0</v>
      </c>
      <c r="I13" s="38">
        <f t="shared" si="1"/>
        <v>0</v>
      </c>
    </row>
    <row r="14" spans="1:9" ht="12.75">
      <c r="A14" s="609"/>
      <c r="B14" s="616"/>
      <c r="C14" s="4" t="s">
        <v>7</v>
      </c>
      <c r="D14" s="38">
        <v>0</v>
      </c>
      <c r="E14" s="38">
        <v>0</v>
      </c>
      <c r="F14" s="38">
        <f t="shared" si="0"/>
        <v>0</v>
      </c>
      <c r="G14" s="38">
        <v>0</v>
      </c>
      <c r="H14" s="38">
        <v>0</v>
      </c>
      <c r="I14" s="38">
        <f t="shared" si="1"/>
        <v>0</v>
      </c>
    </row>
    <row r="15" spans="1:9" ht="12.75">
      <c r="A15" s="610"/>
      <c r="B15" s="617"/>
      <c r="C15" s="4" t="s">
        <v>8</v>
      </c>
      <c r="D15" s="38">
        <v>0</v>
      </c>
      <c r="E15" s="38">
        <v>0</v>
      </c>
      <c r="F15" s="38">
        <f t="shared" si="0"/>
        <v>0</v>
      </c>
      <c r="G15" s="38">
        <v>0</v>
      </c>
      <c r="H15" s="38">
        <v>0</v>
      </c>
      <c r="I15" s="38">
        <f t="shared" si="1"/>
        <v>0</v>
      </c>
    </row>
    <row r="16" spans="1:9" s="373" customFormat="1" ht="12.75">
      <c r="A16" s="605" t="s">
        <v>284</v>
      </c>
      <c r="B16" s="606"/>
      <c r="C16" s="607"/>
      <c r="D16" s="351">
        <f>SUM(D7:D15)</f>
        <v>600</v>
      </c>
      <c r="E16" s="351">
        <f>SUM(E7:E15)</f>
        <v>296</v>
      </c>
      <c r="F16" s="351">
        <f>SUM(F7:F15)</f>
        <v>896</v>
      </c>
      <c r="G16" s="351">
        <f>SUM(G7:G15)</f>
        <v>507.4199999999999</v>
      </c>
      <c r="H16" s="351">
        <f>SUM(H7:H15)</f>
        <v>263.2328</v>
      </c>
      <c r="I16" s="351">
        <f>G16+H16</f>
        <v>770.6527999999998</v>
      </c>
    </row>
    <row r="17" spans="1:9" ht="10.5" customHeight="1">
      <c r="A17" s="618" t="s">
        <v>16</v>
      </c>
      <c r="B17" s="611" t="s">
        <v>24</v>
      </c>
      <c r="C17" s="4" t="s">
        <v>6</v>
      </c>
      <c r="D17" s="38">
        <v>228</v>
      </c>
      <c r="E17" s="38">
        <v>380</v>
      </c>
      <c r="F17" s="38">
        <f aca="true" t="shared" si="2" ref="F17:F40">D17+E17</f>
        <v>608</v>
      </c>
      <c r="G17" s="38">
        <v>216</v>
      </c>
      <c r="H17" s="38">
        <v>318</v>
      </c>
      <c r="I17" s="38">
        <f aca="true" t="shared" si="3" ref="I17:I40">G17+H17</f>
        <v>534</v>
      </c>
    </row>
    <row r="18" spans="1:9" ht="10.5" customHeight="1">
      <c r="A18" s="619"/>
      <c r="B18" s="612"/>
      <c r="C18" s="4" t="s">
        <v>7</v>
      </c>
      <c r="D18" s="38">
        <v>0</v>
      </c>
      <c r="E18" s="38">
        <v>0</v>
      </c>
      <c r="F18" s="38">
        <f t="shared" si="2"/>
        <v>0</v>
      </c>
      <c r="G18" s="38">
        <v>0</v>
      </c>
      <c r="H18" s="38">
        <v>0</v>
      </c>
      <c r="I18" s="38">
        <f t="shared" si="3"/>
        <v>0</v>
      </c>
    </row>
    <row r="19" spans="1:9" ht="9.75" customHeight="1">
      <c r="A19" s="619"/>
      <c r="B19" s="613"/>
      <c r="C19" s="4" t="s">
        <v>8</v>
      </c>
      <c r="D19" s="38">
        <v>0</v>
      </c>
      <c r="E19" s="38">
        <v>0</v>
      </c>
      <c r="F19" s="38">
        <f t="shared" si="2"/>
        <v>0</v>
      </c>
      <c r="G19" s="38">
        <v>0</v>
      </c>
      <c r="H19" s="38">
        <v>0</v>
      </c>
      <c r="I19" s="38">
        <f t="shared" si="3"/>
        <v>0</v>
      </c>
    </row>
    <row r="20" spans="1:9" ht="9.75" customHeight="1">
      <c r="A20" s="619"/>
      <c r="B20" s="611" t="s">
        <v>25</v>
      </c>
      <c r="C20" s="4" t="s">
        <v>6</v>
      </c>
      <c r="D20" s="38">
        <v>0</v>
      </c>
      <c r="E20" s="38">
        <v>0</v>
      </c>
      <c r="F20" s="38">
        <f t="shared" si="2"/>
        <v>0</v>
      </c>
      <c r="G20" s="38">
        <v>0</v>
      </c>
      <c r="H20" s="38">
        <v>0</v>
      </c>
      <c r="I20" s="38">
        <f t="shared" si="3"/>
        <v>0</v>
      </c>
    </row>
    <row r="21" spans="1:9" ht="10.5" customHeight="1">
      <c r="A21" s="619"/>
      <c r="B21" s="612"/>
      <c r="C21" s="4" t="s">
        <v>7</v>
      </c>
      <c r="D21" s="38">
        <v>0</v>
      </c>
      <c r="E21" s="38">
        <v>0</v>
      </c>
      <c r="F21" s="38">
        <f t="shared" si="2"/>
        <v>0</v>
      </c>
      <c r="G21" s="38">
        <v>0</v>
      </c>
      <c r="H21" s="38">
        <v>0</v>
      </c>
      <c r="I21" s="38">
        <f t="shared" si="3"/>
        <v>0</v>
      </c>
    </row>
    <row r="22" spans="1:9" ht="10.5" customHeight="1">
      <c r="A22" s="619"/>
      <c r="B22" s="613"/>
      <c r="C22" s="4" t="s">
        <v>8</v>
      </c>
      <c r="D22" s="38">
        <v>0</v>
      </c>
      <c r="E22" s="38">
        <v>0</v>
      </c>
      <c r="F22" s="38">
        <f t="shared" si="2"/>
        <v>0</v>
      </c>
      <c r="G22" s="38">
        <v>0</v>
      </c>
      <c r="H22" s="38">
        <v>0</v>
      </c>
      <c r="I22" s="38">
        <f t="shared" si="3"/>
        <v>0</v>
      </c>
    </row>
    <row r="23" spans="1:9" ht="10.5" customHeight="1">
      <c r="A23" s="619"/>
      <c r="B23" s="611" t="s">
        <v>26</v>
      </c>
      <c r="C23" s="4" t="s">
        <v>6</v>
      </c>
      <c r="D23" s="38">
        <v>0</v>
      </c>
      <c r="E23" s="38">
        <v>0</v>
      </c>
      <c r="F23" s="38">
        <f t="shared" si="2"/>
        <v>0</v>
      </c>
      <c r="G23" s="38">
        <v>0</v>
      </c>
      <c r="H23" s="38">
        <v>0</v>
      </c>
      <c r="I23" s="38">
        <f t="shared" si="3"/>
        <v>0</v>
      </c>
    </row>
    <row r="24" spans="1:9" ht="10.5" customHeight="1">
      <c r="A24" s="619"/>
      <c r="B24" s="612"/>
      <c r="C24" s="4" t="s">
        <v>7</v>
      </c>
      <c r="D24" s="38">
        <v>0</v>
      </c>
      <c r="E24" s="38">
        <v>0</v>
      </c>
      <c r="F24" s="38">
        <f t="shared" si="2"/>
        <v>0</v>
      </c>
      <c r="G24" s="38">
        <v>0</v>
      </c>
      <c r="H24" s="38">
        <v>0</v>
      </c>
      <c r="I24" s="38">
        <f t="shared" si="3"/>
        <v>0</v>
      </c>
    </row>
    <row r="25" spans="1:9" ht="10.5" customHeight="1">
      <c r="A25" s="619"/>
      <c r="B25" s="613"/>
      <c r="C25" s="4" t="s">
        <v>8</v>
      </c>
      <c r="D25" s="38">
        <v>0</v>
      </c>
      <c r="E25" s="38">
        <v>0</v>
      </c>
      <c r="F25" s="38">
        <f t="shared" si="2"/>
        <v>0</v>
      </c>
      <c r="G25" s="38">
        <v>0</v>
      </c>
      <c r="H25" s="38">
        <v>0</v>
      </c>
      <c r="I25" s="38">
        <f t="shared" si="3"/>
        <v>0</v>
      </c>
    </row>
    <row r="26" spans="1:9" ht="9.75" customHeight="1">
      <c r="A26" s="619"/>
      <c r="B26" s="611" t="s">
        <v>27</v>
      </c>
      <c r="C26" s="4" t="s">
        <v>6</v>
      </c>
      <c r="D26" s="38">
        <v>0</v>
      </c>
      <c r="E26" s="38">
        <v>0</v>
      </c>
      <c r="F26" s="38">
        <f t="shared" si="2"/>
        <v>0</v>
      </c>
      <c r="G26" s="38">
        <v>0</v>
      </c>
      <c r="H26" s="38">
        <v>0</v>
      </c>
      <c r="I26" s="38">
        <f t="shared" si="3"/>
        <v>0</v>
      </c>
    </row>
    <row r="27" spans="1:9" ht="9.75" customHeight="1">
      <c r="A27" s="619"/>
      <c r="B27" s="612"/>
      <c r="C27" s="4" t="s">
        <v>7</v>
      </c>
      <c r="D27" s="38">
        <v>0</v>
      </c>
      <c r="E27" s="38">
        <v>0</v>
      </c>
      <c r="F27" s="38">
        <f t="shared" si="2"/>
        <v>0</v>
      </c>
      <c r="G27" s="38">
        <v>0</v>
      </c>
      <c r="H27" s="38">
        <v>0</v>
      </c>
      <c r="I27" s="38">
        <f t="shared" si="3"/>
        <v>0</v>
      </c>
    </row>
    <row r="28" spans="1:9" ht="9.75" customHeight="1">
      <c r="A28" s="619"/>
      <c r="B28" s="613"/>
      <c r="C28" s="4" t="s">
        <v>8</v>
      </c>
      <c r="D28" s="38">
        <v>0</v>
      </c>
      <c r="E28" s="38">
        <v>0</v>
      </c>
      <c r="F28" s="38">
        <f t="shared" si="2"/>
        <v>0</v>
      </c>
      <c r="G28" s="38">
        <v>0</v>
      </c>
      <c r="H28" s="38">
        <v>0</v>
      </c>
      <c r="I28" s="38">
        <f t="shared" si="3"/>
        <v>0</v>
      </c>
    </row>
    <row r="29" spans="1:9" ht="11.25" customHeight="1">
      <c r="A29" s="619"/>
      <c r="B29" s="615" t="s">
        <v>28</v>
      </c>
      <c r="C29" s="4" t="s">
        <v>6</v>
      </c>
      <c r="D29" s="38">
        <v>0</v>
      </c>
      <c r="E29" s="38">
        <v>0</v>
      </c>
      <c r="F29" s="38">
        <f t="shared" si="2"/>
        <v>0</v>
      </c>
      <c r="G29" s="38">
        <v>0</v>
      </c>
      <c r="H29" s="38">
        <v>0</v>
      </c>
      <c r="I29" s="38">
        <f t="shared" si="3"/>
        <v>0</v>
      </c>
    </row>
    <row r="30" spans="1:9" ht="10.5" customHeight="1">
      <c r="A30" s="619"/>
      <c r="B30" s="616"/>
      <c r="C30" s="4" t="s">
        <v>7</v>
      </c>
      <c r="D30" s="38">
        <v>0</v>
      </c>
      <c r="E30" s="38">
        <v>0</v>
      </c>
      <c r="F30" s="38">
        <f t="shared" si="2"/>
        <v>0</v>
      </c>
      <c r="G30" s="38">
        <v>0</v>
      </c>
      <c r="H30" s="38">
        <v>0</v>
      </c>
      <c r="I30" s="38">
        <f t="shared" si="3"/>
        <v>0</v>
      </c>
    </row>
    <row r="31" spans="1:9" ht="10.5" customHeight="1">
      <c r="A31" s="619"/>
      <c r="B31" s="617"/>
      <c r="C31" s="4" t="s">
        <v>8</v>
      </c>
      <c r="D31" s="38">
        <v>0</v>
      </c>
      <c r="E31" s="38">
        <v>0</v>
      </c>
      <c r="F31" s="38">
        <f t="shared" si="2"/>
        <v>0</v>
      </c>
      <c r="G31" s="38">
        <v>0</v>
      </c>
      <c r="H31" s="38">
        <v>0</v>
      </c>
      <c r="I31" s="38">
        <f t="shared" si="3"/>
        <v>0</v>
      </c>
    </row>
    <row r="32" spans="1:9" ht="10.5" customHeight="1">
      <c r="A32" s="619"/>
      <c r="B32" s="615" t="s">
        <v>29</v>
      </c>
      <c r="C32" s="4" t="s">
        <v>6</v>
      </c>
      <c r="D32" s="38">
        <v>0</v>
      </c>
      <c r="E32" s="38">
        <v>0</v>
      </c>
      <c r="F32" s="38">
        <f t="shared" si="2"/>
        <v>0</v>
      </c>
      <c r="G32" s="38">
        <v>0</v>
      </c>
      <c r="H32" s="38">
        <v>0</v>
      </c>
      <c r="I32" s="38">
        <f t="shared" si="3"/>
        <v>0</v>
      </c>
    </row>
    <row r="33" spans="1:9" ht="10.5" customHeight="1">
      <c r="A33" s="619"/>
      <c r="B33" s="616"/>
      <c r="C33" s="4" t="s">
        <v>7</v>
      </c>
      <c r="D33" s="38">
        <v>0</v>
      </c>
      <c r="E33" s="38">
        <v>0</v>
      </c>
      <c r="F33" s="38">
        <f t="shared" si="2"/>
        <v>0</v>
      </c>
      <c r="G33" s="38">
        <v>0</v>
      </c>
      <c r="H33" s="38">
        <v>0</v>
      </c>
      <c r="I33" s="38">
        <f t="shared" si="3"/>
        <v>0</v>
      </c>
    </row>
    <row r="34" spans="1:9" ht="9.75" customHeight="1">
      <c r="A34" s="619"/>
      <c r="B34" s="617"/>
      <c r="C34" s="4" t="s">
        <v>8</v>
      </c>
      <c r="D34" s="38">
        <v>0</v>
      </c>
      <c r="E34" s="38">
        <v>0</v>
      </c>
      <c r="F34" s="38">
        <f t="shared" si="2"/>
        <v>0</v>
      </c>
      <c r="G34" s="38">
        <v>0</v>
      </c>
      <c r="H34" s="38">
        <v>0</v>
      </c>
      <c r="I34" s="38">
        <f t="shared" si="3"/>
        <v>0</v>
      </c>
    </row>
    <row r="35" spans="1:9" ht="10.5" customHeight="1">
      <c r="A35" s="619"/>
      <c r="B35" s="611" t="s">
        <v>30</v>
      </c>
      <c r="C35" s="4" t="s">
        <v>6</v>
      </c>
      <c r="D35" s="38">
        <v>0</v>
      </c>
      <c r="E35" s="38">
        <v>0</v>
      </c>
      <c r="F35" s="38">
        <f t="shared" si="2"/>
        <v>0</v>
      </c>
      <c r="G35" s="38">
        <v>0</v>
      </c>
      <c r="H35" s="38">
        <v>0</v>
      </c>
      <c r="I35" s="38">
        <f t="shared" si="3"/>
        <v>0</v>
      </c>
    </row>
    <row r="36" spans="1:9" ht="9.75" customHeight="1">
      <c r="A36" s="619"/>
      <c r="B36" s="612"/>
      <c r="C36" s="4" t="s">
        <v>7</v>
      </c>
      <c r="D36" s="38">
        <v>0</v>
      </c>
      <c r="E36" s="38">
        <v>0</v>
      </c>
      <c r="F36" s="38">
        <f t="shared" si="2"/>
        <v>0</v>
      </c>
      <c r="G36" s="38">
        <v>0</v>
      </c>
      <c r="H36" s="38">
        <v>0</v>
      </c>
      <c r="I36" s="38">
        <f t="shared" si="3"/>
        <v>0</v>
      </c>
    </row>
    <row r="37" spans="1:9" ht="10.5" customHeight="1">
      <c r="A37" s="619"/>
      <c r="B37" s="613"/>
      <c r="C37" s="4" t="s">
        <v>8</v>
      </c>
      <c r="D37" s="38">
        <v>0</v>
      </c>
      <c r="E37" s="38">
        <v>0</v>
      </c>
      <c r="F37" s="38">
        <f t="shared" si="2"/>
        <v>0</v>
      </c>
      <c r="G37" s="38">
        <v>0</v>
      </c>
      <c r="H37" s="38">
        <v>0</v>
      </c>
      <c r="I37" s="38">
        <f t="shared" si="3"/>
        <v>0</v>
      </c>
    </row>
    <row r="38" spans="1:9" ht="9.75" customHeight="1">
      <c r="A38" s="619"/>
      <c r="B38" s="611" t="s">
        <v>363</v>
      </c>
      <c r="C38" s="4" t="s">
        <v>6</v>
      </c>
      <c r="D38" s="38">
        <v>0</v>
      </c>
      <c r="E38" s="38">
        <v>0</v>
      </c>
      <c r="F38" s="38">
        <f t="shared" si="2"/>
        <v>0</v>
      </c>
      <c r="G38" s="38">
        <v>0</v>
      </c>
      <c r="H38" s="38">
        <v>0</v>
      </c>
      <c r="I38" s="38">
        <f t="shared" si="3"/>
        <v>0</v>
      </c>
    </row>
    <row r="39" spans="1:9" ht="9.75" customHeight="1">
      <c r="A39" s="619"/>
      <c r="B39" s="612"/>
      <c r="C39" s="4" t="s">
        <v>7</v>
      </c>
      <c r="D39" s="38">
        <v>0</v>
      </c>
      <c r="E39" s="38">
        <v>0</v>
      </c>
      <c r="F39" s="38">
        <f t="shared" si="2"/>
        <v>0</v>
      </c>
      <c r="G39" s="38">
        <v>0</v>
      </c>
      <c r="H39" s="38">
        <v>0</v>
      </c>
      <c r="I39" s="38">
        <f t="shared" si="3"/>
        <v>0</v>
      </c>
    </row>
    <row r="40" spans="1:9" ht="10.5" customHeight="1">
      <c r="A40" s="620"/>
      <c r="B40" s="613"/>
      <c r="C40" s="4" t="s">
        <v>8</v>
      </c>
      <c r="D40" s="38">
        <v>0</v>
      </c>
      <c r="E40" s="38">
        <v>0</v>
      </c>
      <c r="F40" s="38">
        <f t="shared" si="2"/>
        <v>0</v>
      </c>
      <c r="G40" s="38">
        <v>0</v>
      </c>
      <c r="H40" s="38">
        <v>0</v>
      </c>
      <c r="I40" s="38">
        <f t="shared" si="3"/>
        <v>0</v>
      </c>
    </row>
    <row r="41" spans="1:9" s="373" customFormat="1" ht="12.75">
      <c r="A41" s="605" t="s">
        <v>284</v>
      </c>
      <c r="B41" s="606"/>
      <c r="C41" s="607"/>
      <c r="D41" s="351">
        <f aca="true" t="shared" si="4" ref="D41:I41">SUM(D17:D40)</f>
        <v>228</v>
      </c>
      <c r="E41" s="351">
        <f t="shared" si="4"/>
        <v>380</v>
      </c>
      <c r="F41" s="351">
        <f t="shared" si="4"/>
        <v>608</v>
      </c>
      <c r="G41" s="351">
        <f t="shared" si="4"/>
        <v>216</v>
      </c>
      <c r="H41" s="351">
        <f t="shared" si="4"/>
        <v>318</v>
      </c>
      <c r="I41" s="351">
        <f t="shared" si="4"/>
        <v>534</v>
      </c>
    </row>
    <row r="42" spans="1:9" ht="10.5" customHeight="1">
      <c r="A42" s="608" t="s">
        <v>17</v>
      </c>
      <c r="B42" s="611" t="s">
        <v>31</v>
      </c>
      <c r="C42" s="4" t="s">
        <v>6</v>
      </c>
      <c r="D42" s="41">
        <v>0</v>
      </c>
      <c r="E42" s="41">
        <v>0</v>
      </c>
      <c r="F42" s="38">
        <v>0</v>
      </c>
      <c r="G42" s="41">
        <v>0</v>
      </c>
      <c r="H42" s="41">
        <v>0</v>
      </c>
      <c r="I42" s="38">
        <f aca="true" t="shared" si="5" ref="I42:I60">G42+H42</f>
        <v>0</v>
      </c>
    </row>
    <row r="43" spans="1:9" ht="9.75" customHeight="1">
      <c r="A43" s="609"/>
      <c r="B43" s="612"/>
      <c r="C43" s="4" t="s">
        <v>7</v>
      </c>
      <c r="D43" s="41">
        <v>0</v>
      </c>
      <c r="E43" s="41">
        <v>0</v>
      </c>
      <c r="F43" s="38">
        <f>D43+E43</f>
        <v>0</v>
      </c>
      <c r="G43" s="41">
        <v>0</v>
      </c>
      <c r="H43" s="41">
        <v>0</v>
      </c>
      <c r="I43" s="38">
        <f t="shared" si="5"/>
        <v>0</v>
      </c>
    </row>
    <row r="44" spans="1:9" ht="10.5" customHeight="1">
      <c r="A44" s="609"/>
      <c r="B44" s="613"/>
      <c r="C44" s="4" t="s">
        <v>8</v>
      </c>
      <c r="D44" s="41">
        <v>0</v>
      </c>
      <c r="E44" s="41">
        <v>0</v>
      </c>
      <c r="F44" s="38">
        <f>D44+E44</f>
        <v>0</v>
      </c>
      <c r="G44" s="41">
        <v>0</v>
      </c>
      <c r="H44" s="41">
        <v>0</v>
      </c>
      <c r="I44" s="38">
        <f t="shared" si="5"/>
        <v>0</v>
      </c>
    </row>
    <row r="45" spans="1:9" ht="10.5" customHeight="1">
      <c r="A45" s="609"/>
      <c r="B45" s="611" t="s">
        <v>32</v>
      </c>
      <c r="C45" s="4" t="s">
        <v>6</v>
      </c>
      <c r="D45" s="41">
        <v>0</v>
      </c>
      <c r="E45" s="41">
        <v>0</v>
      </c>
      <c r="F45" s="38">
        <f>D45+E45</f>
        <v>0</v>
      </c>
      <c r="G45" s="41">
        <v>0</v>
      </c>
      <c r="H45" s="41">
        <v>0</v>
      </c>
      <c r="I45" s="38">
        <f t="shared" si="5"/>
        <v>0</v>
      </c>
    </row>
    <row r="46" spans="1:9" ht="10.5" customHeight="1">
      <c r="A46" s="609"/>
      <c r="B46" s="612"/>
      <c r="C46" s="4" t="s">
        <v>7</v>
      </c>
      <c r="D46" s="41">
        <v>0</v>
      </c>
      <c r="E46" s="41">
        <v>0</v>
      </c>
      <c r="F46" s="38">
        <v>0</v>
      </c>
      <c r="G46" s="41">
        <v>0</v>
      </c>
      <c r="H46" s="41">
        <v>0</v>
      </c>
      <c r="I46" s="38">
        <f t="shared" si="5"/>
        <v>0</v>
      </c>
    </row>
    <row r="47" spans="1:9" ht="9.75" customHeight="1">
      <c r="A47" s="609"/>
      <c r="B47" s="613"/>
      <c r="C47" s="4" t="s">
        <v>8</v>
      </c>
      <c r="D47" s="41">
        <v>0</v>
      </c>
      <c r="E47" s="41">
        <v>0</v>
      </c>
      <c r="F47" s="38">
        <f aca="true" t="shared" si="6" ref="F47:F53">D47+E47</f>
        <v>0</v>
      </c>
      <c r="G47" s="41">
        <v>0</v>
      </c>
      <c r="H47" s="41">
        <v>0</v>
      </c>
      <c r="I47" s="38">
        <f t="shared" si="5"/>
        <v>0</v>
      </c>
    </row>
    <row r="48" spans="1:9" ht="10.5" customHeight="1">
      <c r="A48" s="609"/>
      <c r="B48" s="611" t="s">
        <v>33</v>
      </c>
      <c r="C48" s="4" t="s">
        <v>6</v>
      </c>
      <c r="D48" s="41">
        <v>0</v>
      </c>
      <c r="E48" s="41">
        <v>0</v>
      </c>
      <c r="F48" s="38">
        <f t="shared" si="6"/>
        <v>0</v>
      </c>
      <c r="G48" s="41">
        <v>0</v>
      </c>
      <c r="H48" s="41">
        <v>0</v>
      </c>
      <c r="I48" s="38">
        <f t="shared" si="5"/>
        <v>0</v>
      </c>
    </row>
    <row r="49" spans="1:9" ht="10.5" customHeight="1">
      <c r="A49" s="609"/>
      <c r="B49" s="612"/>
      <c r="C49" s="4" t="s">
        <v>7</v>
      </c>
      <c r="D49" s="41">
        <v>0</v>
      </c>
      <c r="E49" s="41">
        <v>0</v>
      </c>
      <c r="F49" s="38">
        <f t="shared" si="6"/>
        <v>0</v>
      </c>
      <c r="G49" s="41">
        <v>0</v>
      </c>
      <c r="H49" s="41">
        <v>0</v>
      </c>
      <c r="I49" s="38">
        <f t="shared" si="5"/>
        <v>0</v>
      </c>
    </row>
    <row r="50" spans="1:9" ht="10.5" customHeight="1">
      <c r="A50" s="609"/>
      <c r="B50" s="613"/>
      <c r="C50" s="4" t="s">
        <v>8</v>
      </c>
      <c r="D50" s="41">
        <v>0</v>
      </c>
      <c r="E50" s="41">
        <v>0</v>
      </c>
      <c r="F50" s="38">
        <f t="shared" si="6"/>
        <v>0</v>
      </c>
      <c r="G50" s="41">
        <v>0</v>
      </c>
      <c r="H50" s="41">
        <v>0</v>
      </c>
      <c r="I50" s="38">
        <f t="shared" si="5"/>
        <v>0</v>
      </c>
    </row>
    <row r="51" spans="1:9" ht="12.75">
      <c r="A51" s="609"/>
      <c r="B51" s="611" t="s">
        <v>34</v>
      </c>
      <c r="C51" s="4" t="s">
        <v>6</v>
      </c>
      <c r="D51" s="41">
        <v>0</v>
      </c>
      <c r="E51" s="41">
        <v>0</v>
      </c>
      <c r="F51" s="38">
        <f t="shared" si="6"/>
        <v>0</v>
      </c>
      <c r="G51" s="41">
        <v>0</v>
      </c>
      <c r="H51" s="41">
        <v>0</v>
      </c>
      <c r="I51" s="38">
        <f t="shared" si="5"/>
        <v>0</v>
      </c>
    </row>
    <row r="52" spans="1:9" ht="12.75">
      <c r="A52" s="609"/>
      <c r="B52" s="612"/>
      <c r="C52" s="4" t="s">
        <v>7</v>
      </c>
      <c r="D52" s="41">
        <v>0</v>
      </c>
      <c r="E52" s="41">
        <v>0</v>
      </c>
      <c r="F52" s="38">
        <f t="shared" si="6"/>
        <v>0</v>
      </c>
      <c r="G52" s="41">
        <v>0</v>
      </c>
      <c r="H52" s="41">
        <v>0</v>
      </c>
      <c r="I52" s="38">
        <f t="shared" si="5"/>
        <v>0</v>
      </c>
    </row>
    <row r="53" spans="1:9" ht="12.75">
      <c r="A53" s="610"/>
      <c r="B53" s="613"/>
      <c r="C53" s="4" t="s">
        <v>8</v>
      </c>
      <c r="D53" s="41">
        <v>0</v>
      </c>
      <c r="E53" s="41">
        <v>0</v>
      </c>
      <c r="F53" s="38">
        <f t="shared" si="6"/>
        <v>0</v>
      </c>
      <c r="G53" s="41">
        <v>0</v>
      </c>
      <c r="H53" s="41">
        <v>0</v>
      </c>
      <c r="I53" s="38">
        <f t="shared" si="5"/>
        <v>0</v>
      </c>
    </row>
    <row r="54" spans="1:9" s="373" customFormat="1" ht="12.75">
      <c r="A54" s="605" t="s">
        <v>284</v>
      </c>
      <c r="B54" s="606"/>
      <c r="C54" s="607"/>
      <c r="D54" s="351">
        <f>SUM(D42:D53)</f>
        <v>0</v>
      </c>
      <c r="E54" s="351">
        <f>SUM(E42:E53)</f>
        <v>0</v>
      </c>
      <c r="F54" s="389">
        <f>SUM(F42:F53)</f>
        <v>0</v>
      </c>
      <c r="G54" s="351">
        <f>SUM(G42:G53)</f>
        <v>0</v>
      </c>
      <c r="H54" s="351">
        <f>SUM(H42:H53)</f>
        <v>0</v>
      </c>
      <c r="I54" s="389">
        <f t="shared" si="5"/>
        <v>0</v>
      </c>
    </row>
    <row r="55" spans="1:9" ht="12.75">
      <c r="A55" s="608" t="s">
        <v>18</v>
      </c>
      <c r="B55" s="611" t="s">
        <v>35</v>
      </c>
      <c r="C55" s="4" t="s">
        <v>6</v>
      </c>
      <c r="D55" s="38">
        <v>0</v>
      </c>
      <c r="E55" s="38">
        <v>0</v>
      </c>
      <c r="F55" s="38">
        <f aca="true" t="shared" si="7" ref="F55:F60">D55+E55</f>
        <v>0</v>
      </c>
      <c r="G55" s="38">
        <v>0</v>
      </c>
      <c r="H55" s="38">
        <v>0</v>
      </c>
      <c r="I55" s="38">
        <f t="shared" si="5"/>
        <v>0</v>
      </c>
    </row>
    <row r="56" spans="1:9" ht="12.75">
      <c r="A56" s="609"/>
      <c r="B56" s="612"/>
      <c r="C56" s="4" t="s">
        <v>7</v>
      </c>
      <c r="D56" s="38">
        <v>0</v>
      </c>
      <c r="E56" s="38">
        <v>0</v>
      </c>
      <c r="F56" s="38">
        <f t="shared" si="7"/>
        <v>0</v>
      </c>
      <c r="G56" s="38">
        <v>0</v>
      </c>
      <c r="H56" s="38">
        <v>0</v>
      </c>
      <c r="I56" s="38">
        <f t="shared" si="5"/>
        <v>0</v>
      </c>
    </row>
    <row r="57" spans="1:9" ht="12.75">
      <c r="A57" s="609"/>
      <c r="B57" s="613"/>
      <c r="C57" s="4" t="s">
        <v>8</v>
      </c>
      <c r="D57" s="38">
        <v>0</v>
      </c>
      <c r="E57" s="38">
        <v>0</v>
      </c>
      <c r="F57" s="38">
        <f t="shared" si="7"/>
        <v>0</v>
      </c>
      <c r="G57" s="38">
        <v>0</v>
      </c>
      <c r="H57" s="38">
        <v>0</v>
      </c>
      <c r="I57" s="38">
        <f t="shared" si="5"/>
        <v>0</v>
      </c>
    </row>
    <row r="58" spans="1:9" ht="12.75">
      <c r="A58" s="609"/>
      <c r="B58" s="611" t="s">
        <v>36</v>
      </c>
      <c r="C58" s="4" t="s">
        <v>6</v>
      </c>
      <c r="D58" s="38">
        <v>0</v>
      </c>
      <c r="E58" s="38">
        <v>0</v>
      </c>
      <c r="F58" s="38">
        <f t="shared" si="7"/>
        <v>0</v>
      </c>
      <c r="G58" s="38">
        <v>0</v>
      </c>
      <c r="H58" s="38">
        <v>0</v>
      </c>
      <c r="I58" s="38">
        <f t="shared" si="5"/>
        <v>0</v>
      </c>
    </row>
    <row r="59" spans="1:9" ht="12.75">
      <c r="A59" s="609"/>
      <c r="B59" s="612"/>
      <c r="C59" s="4" t="s">
        <v>7</v>
      </c>
      <c r="D59" s="38">
        <v>0</v>
      </c>
      <c r="E59" s="38">
        <v>0</v>
      </c>
      <c r="F59" s="38">
        <f t="shared" si="7"/>
        <v>0</v>
      </c>
      <c r="G59" s="38">
        <v>0</v>
      </c>
      <c r="H59" s="38">
        <v>0</v>
      </c>
      <c r="I59" s="38">
        <f t="shared" si="5"/>
        <v>0</v>
      </c>
    </row>
    <row r="60" spans="1:9" ht="12.75">
      <c r="A60" s="610"/>
      <c r="B60" s="613"/>
      <c r="C60" s="4" t="s">
        <v>8</v>
      </c>
      <c r="D60" s="38">
        <v>0</v>
      </c>
      <c r="E60" s="38">
        <v>0</v>
      </c>
      <c r="F60" s="38">
        <f t="shared" si="7"/>
        <v>0</v>
      </c>
      <c r="G60" s="38">
        <v>0</v>
      </c>
      <c r="H60" s="38">
        <v>0</v>
      </c>
      <c r="I60" s="38">
        <f t="shared" si="5"/>
        <v>0</v>
      </c>
    </row>
    <row r="61" spans="1:9" s="373" customFormat="1" ht="12.75">
      <c r="A61" s="605" t="s">
        <v>284</v>
      </c>
      <c r="B61" s="606"/>
      <c r="C61" s="607"/>
      <c r="D61" s="351">
        <f aca="true" t="shared" si="8" ref="D61:I61">SUM(D55:D60)</f>
        <v>0</v>
      </c>
      <c r="E61" s="351">
        <f t="shared" si="8"/>
        <v>0</v>
      </c>
      <c r="F61" s="351">
        <f t="shared" si="8"/>
        <v>0</v>
      </c>
      <c r="G61" s="351">
        <f t="shared" si="8"/>
        <v>0</v>
      </c>
      <c r="H61" s="351">
        <f t="shared" si="8"/>
        <v>0</v>
      </c>
      <c r="I61" s="351">
        <f t="shared" si="8"/>
        <v>0</v>
      </c>
    </row>
    <row r="62" spans="1:9" ht="12.75">
      <c r="A62" s="614" t="s">
        <v>19</v>
      </c>
      <c r="B62" s="614"/>
      <c r="C62" s="5" t="s">
        <v>6</v>
      </c>
      <c r="D62" s="112">
        <f aca="true" t="shared" si="9" ref="D62:I64">D7+D10+D13+D17+D20+D23+D26+D29+D32+D35+D38+D42+D45+D48+D51+D55+D58</f>
        <v>828</v>
      </c>
      <c r="E62" s="112">
        <f t="shared" si="9"/>
        <v>676</v>
      </c>
      <c r="F62" s="112">
        <f t="shared" si="9"/>
        <v>1504</v>
      </c>
      <c r="G62" s="112">
        <f t="shared" si="9"/>
        <v>723.4199999999998</v>
      </c>
      <c r="H62" s="112">
        <f t="shared" si="9"/>
        <v>581.2328</v>
      </c>
      <c r="I62" s="112">
        <f t="shared" si="9"/>
        <v>1304.6527999999998</v>
      </c>
    </row>
    <row r="63" spans="1:9" ht="12.75">
      <c r="A63" s="614"/>
      <c r="B63" s="614"/>
      <c r="C63" s="5" t="s">
        <v>7</v>
      </c>
      <c r="D63" s="112">
        <f t="shared" si="9"/>
        <v>0</v>
      </c>
      <c r="E63" s="112">
        <f t="shared" si="9"/>
        <v>0</v>
      </c>
      <c r="F63" s="112">
        <f t="shared" si="9"/>
        <v>0</v>
      </c>
      <c r="G63" s="112">
        <f t="shared" si="9"/>
        <v>0</v>
      </c>
      <c r="H63" s="112">
        <f t="shared" si="9"/>
        <v>0</v>
      </c>
      <c r="I63" s="112">
        <f t="shared" si="9"/>
        <v>0</v>
      </c>
    </row>
    <row r="64" spans="1:9" ht="12.75">
      <c r="A64" s="614"/>
      <c r="B64" s="614"/>
      <c r="C64" s="5" t="s">
        <v>8</v>
      </c>
      <c r="D64" s="112">
        <f t="shared" si="9"/>
        <v>0</v>
      </c>
      <c r="E64" s="112">
        <f t="shared" si="9"/>
        <v>0</v>
      </c>
      <c r="F64" s="112">
        <f t="shared" si="9"/>
        <v>0</v>
      </c>
      <c r="G64" s="112">
        <f t="shared" si="9"/>
        <v>0</v>
      </c>
      <c r="H64" s="112">
        <f t="shared" si="9"/>
        <v>0</v>
      </c>
      <c r="I64" s="112">
        <f t="shared" si="9"/>
        <v>0</v>
      </c>
    </row>
    <row r="65" spans="1:9" s="373" customFormat="1" ht="12.75">
      <c r="A65" s="583" t="s">
        <v>9</v>
      </c>
      <c r="B65" s="584"/>
      <c r="C65" s="584"/>
      <c r="D65" s="344">
        <f aca="true" t="shared" si="10" ref="D65:I65">SUM(D62:D64)</f>
        <v>828</v>
      </c>
      <c r="E65" s="344">
        <f t="shared" si="10"/>
        <v>676</v>
      </c>
      <c r="F65" s="344">
        <f>SUM(F62:F64)</f>
        <v>1504</v>
      </c>
      <c r="G65" s="344">
        <f>SUM(G62:G64)</f>
        <v>723.4199999999998</v>
      </c>
      <c r="H65" s="344">
        <f>SUM(H62:H64)</f>
        <v>581.2328</v>
      </c>
      <c r="I65" s="344">
        <f t="shared" si="10"/>
        <v>1304.6527999999998</v>
      </c>
    </row>
  </sheetData>
  <sheetProtection/>
  <mergeCells count="35">
    <mergeCell ref="A1:C1"/>
    <mergeCell ref="A2:B2"/>
    <mergeCell ref="A3:I3"/>
    <mergeCell ref="A5:A6"/>
    <mergeCell ref="B5:B6"/>
    <mergeCell ref="C5:C6"/>
    <mergeCell ref="D5:F5"/>
    <mergeCell ref="G5:I5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65:C65"/>
    <mergeCell ref="A54:C54"/>
    <mergeCell ref="A55:A60"/>
    <mergeCell ref="B55:B57"/>
    <mergeCell ref="B58:B60"/>
    <mergeCell ref="A61:C61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Korisnik</cp:lastModifiedBy>
  <cp:lastPrinted>2023-03-06T07:23:21Z</cp:lastPrinted>
  <dcterms:created xsi:type="dcterms:W3CDTF">2007-10-08T11:23:51Z</dcterms:created>
  <dcterms:modified xsi:type="dcterms:W3CDTF">2023-03-06T07:26:07Z</dcterms:modified>
  <cp:category/>
  <cp:version/>
  <cp:contentType/>
  <cp:contentStatus/>
</cp:coreProperties>
</file>