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tabRatio="952" firstSheet="7" activeTab="22"/>
  </bookViews>
  <sheets>
    <sheet name="ŠUR 1." sheetId="1" r:id="rId1"/>
    <sheet name="ŠUR 1.po Op." sheetId="2" r:id="rId2"/>
    <sheet name="ŠUR 1.I" sheetId="3" r:id="rId3"/>
    <sheet name="ŠUR1.I po Op." sheetId="4" r:id="rId4"/>
    <sheet name="ŠUR1.II" sheetId="5" r:id="rId5"/>
    <sheet name="ŠUR1.II Po Op." sheetId="6" r:id="rId6"/>
    <sheet name="Sječe VZ" sheetId="7" r:id="rId7"/>
    <sheet name="Zb.sjek." sheetId="8" r:id="rId8"/>
    <sheet name="Sječe ZP" sheetId="9" r:id="rId9"/>
    <sheet name="Sječe po Opć. " sheetId="10" r:id="rId10"/>
    <sheet name="Sjek. ŠG" sheetId="11" r:id="rId11"/>
    <sheet name="Zb.Pl.sječa" sheetId="12" r:id="rId12"/>
    <sheet name="Pl.sj.ŠG." sheetId="13" r:id="rId13"/>
    <sheet name="Pl.real." sheetId="14" r:id="rId14"/>
    <sheet name="Pl.real.po Op." sheetId="15" r:id="rId15"/>
    <sheet name="Vlas.kap.ŠG." sheetId="16" r:id="rId16"/>
    <sheet name="Kap.zb." sheetId="17" r:id="rId17"/>
    <sheet name="Ang.kap." sheetId="18" r:id="rId18"/>
    <sheet name="Zaposl. " sheetId="19" r:id="rId19"/>
    <sheet name="Rad.vr." sheetId="20" r:id="rId20"/>
    <sheet name="Inv. " sheetId="21" r:id="rId21"/>
    <sheet name="Inv.održ " sheetId="22" r:id="rId22"/>
    <sheet name="FINAN." sheetId="23" r:id="rId23"/>
    <sheet name="List1" sheetId="24" r:id="rId2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<sst xmlns="http://schemas.openxmlformats.org/spreadsheetml/2006/main" count="3888" uniqueCount="635">
  <si>
    <t>Gospod. Jedinice</t>
  </si>
  <si>
    <t>Šire kategorije</t>
  </si>
  <si>
    <t>Četinari</t>
  </si>
  <si>
    <t>Lišćari</t>
  </si>
  <si>
    <t>Svega</t>
  </si>
  <si>
    <t xml:space="preserve">Četinari </t>
  </si>
  <si>
    <t>Visoke šume</t>
  </si>
  <si>
    <t>Kulture</t>
  </si>
  <si>
    <t>Izdanačke šume</t>
  </si>
  <si>
    <t>U K U P N O</t>
  </si>
  <si>
    <t>"Konjuh"</t>
  </si>
  <si>
    <t>Gornja Drinjača</t>
  </si>
  <si>
    <t>Srednja Drinjača</t>
  </si>
  <si>
    <t>Gostelja</t>
  </si>
  <si>
    <t>Š.G.</t>
  </si>
  <si>
    <t>SVEUKUPNO</t>
  </si>
  <si>
    <t>"Sprečko"</t>
  </si>
  <si>
    <t>"Majevičko"</t>
  </si>
  <si>
    <t>"Vlaseničko"</t>
  </si>
  <si>
    <t>ŠUME TK</t>
  </si>
  <si>
    <t>Tabela 2.</t>
  </si>
  <si>
    <t>P L A N</t>
  </si>
  <si>
    <t>JP "ŠUME TK" DD</t>
  </si>
  <si>
    <t>K L A D A NJ</t>
  </si>
  <si>
    <t>Oskova</t>
  </si>
  <si>
    <t>Turija</t>
  </si>
  <si>
    <t>G.Spreča</t>
  </si>
  <si>
    <t>M.Spreča</t>
  </si>
  <si>
    <t>Jala Majevica</t>
  </si>
  <si>
    <t>Rudenik Svatovac</t>
  </si>
  <si>
    <t>Šemunica</t>
  </si>
  <si>
    <t>Maoča</t>
  </si>
  <si>
    <t>T.Bistrica</t>
  </si>
  <si>
    <t>M.J.Rijeka</t>
  </si>
  <si>
    <t>J.Tavna</t>
  </si>
  <si>
    <t>D.Drinjača</t>
  </si>
  <si>
    <t>S.L.Rijeka</t>
  </si>
  <si>
    <t>Struktura</t>
  </si>
  <si>
    <t>Vrsta drveta</t>
  </si>
  <si>
    <t>PLANIRANA DRVNA MASA</t>
  </si>
  <si>
    <t>Bruto</t>
  </si>
  <si>
    <t>Neto</t>
  </si>
  <si>
    <t>Tabela 3.</t>
  </si>
  <si>
    <t>Jela/smrča</t>
  </si>
  <si>
    <t>Bijeli bor</t>
  </si>
  <si>
    <t>Crni bor</t>
  </si>
  <si>
    <t>ČETINARI</t>
  </si>
  <si>
    <t>Bukva</t>
  </si>
  <si>
    <t>Hrast</t>
  </si>
  <si>
    <t>Ostali lišćari</t>
  </si>
  <si>
    <t>Plemen. lišćari</t>
  </si>
  <si>
    <t>LIŠĆARI</t>
  </si>
  <si>
    <t>REDOVAN PLAN</t>
  </si>
  <si>
    <t>OSTALE SJEČE</t>
  </si>
  <si>
    <t>Sanitarne sječe</t>
  </si>
  <si>
    <t>Maloprodaja</t>
  </si>
  <si>
    <t>UKUPNO OSTALE SJEČE</t>
  </si>
  <si>
    <t>Plan sječa m3 (bruto)</t>
  </si>
  <si>
    <t>Plan sječa m3 (neto)</t>
  </si>
  <si>
    <t>Tabela 3.1.</t>
  </si>
  <si>
    <t>ŠG "KONJUH"KLADANJ</t>
  </si>
  <si>
    <t>GORNJA DRINJAČA</t>
  </si>
  <si>
    <t>SREDNJA DRINJAČA</t>
  </si>
  <si>
    <t>GOSTELJA</t>
  </si>
  <si>
    <t>ŠG "KONJUH"</t>
  </si>
  <si>
    <t>ŠG "SPREČKO" ŽIVINICE</t>
  </si>
  <si>
    <t>Tabela 3.2.</t>
  </si>
  <si>
    <t>ŠUMAR. BANOVIĆI</t>
  </si>
  <si>
    <t>ŠUMAR. TUZLA</t>
  </si>
  <si>
    <t>ŠG "SPREČKO"</t>
  </si>
  <si>
    <t>Tabela 3.3.</t>
  </si>
  <si>
    <t>ŠG "MAJEVIČKO" SREBRENIK</t>
  </si>
  <si>
    <t>ŠUMAR. ČELIĆ</t>
  </si>
  <si>
    <t>ŠG "MAJEVIČKO"</t>
  </si>
  <si>
    <t>ŠUM.SREBRENIK</t>
  </si>
  <si>
    <t>ŠG "VLASENIČKO" TURALIĆI</t>
  </si>
  <si>
    <t>Tabela 3.4.</t>
  </si>
  <si>
    <t>ŠUMAR. JELICA</t>
  </si>
  <si>
    <t>ŠUMAR. JELOVIK</t>
  </si>
  <si>
    <t>ŠG "VLASENIČKO"</t>
  </si>
  <si>
    <t>Red.br.</t>
  </si>
  <si>
    <t>S o r t i m e n t</t>
  </si>
  <si>
    <t xml:space="preserve">Količina </t>
  </si>
  <si>
    <t>Cijena</t>
  </si>
  <si>
    <t>Vrijednost</t>
  </si>
  <si>
    <t>Količina</t>
  </si>
  <si>
    <t>REDOVNE SJEČE</t>
  </si>
  <si>
    <t>J/S</t>
  </si>
  <si>
    <t>b.c.bor</t>
  </si>
  <si>
    <t>Trupci F/I klasa</t>
  </si>
  <si>
    <t>Trupci III klasa</t>
  </si>
  <si>
    <t>Trupci F/III klasa</t>
  </si>
  <si>
    <t>Ukupno trupci četinara</t>
  </si>
  <si>
    <t>Rudno drvo četinara</t>
  </si>
  <si>
    <t>Celulozno drvo</t>
  </si>
  <si>
    <t>Ukupno četinari</t>
  </si>
  <si>
    <t>Trupci F klase</t>
  </si>
  <si>
    <t>Trupci L klase</t>
  </si>
  <si>
    <t>Trupci I klase</t>
  </si>
  <si>
    <t>Trupci II klase</t>
  </si>
  <si>
    <r>
      <t xml:space="preserve">Trupci </t>
    </r>
    <r>
      <rPr>
        <sz val="10"/>
        <rFont val="Arial"/>
        <family val="2"/>
      </rPr>
      <t>III klase</t>
    </r>
  </si>
  <si>
    <t>Pl. Lišćari</t>
  </si>
  <si>
    <t>Trupci ostalih lišćara</t>
  </si>
  <si>
    <t>Ukupno trupci lišćara</t>
  </si>
  <si>
    <t>Rudno drvo lišćara</t>
  </si>
  <si>
    <t>Ogrevno drvo</t>
  </si>
  <si>
    <t>Ukupno lišćari</t>
  </si>
  <si>
    <t>Malop.ogr.drv. u dub.stanju</t>
  </si>
  <si>
    <t>L i š ć a r i</t>
  </si>
  <si>
    <t>Č e t i n a r i</t>
  </si>
  <si>
    <t xml:space="preserve">UKUPNO </t>
  </si>
  <si>
    <t>% učeš.</t>
  </si>
  <si>
    <t>ŠG "KONJUH" KLADANJ</t>
  </si>
  <si>
    <t>Tabela 4.1.</t>
  </si>
  <si>
    <t>Tabela 4.</t>
  </si>
  <si>
    <t>Ukupne sječe</t>
  </si>
  <si>
    <t>Tabela 4.2.</t>
  </si>
  <si>
    <t>Tabela 4.3.</t>
  </si>
  <si>
    <t>ŠG "VLASENIČKO" KLADANJ</t>
  </si>
  <si>
    <t>Tabela 4.4.</t>
  </si>
  <si>
    <t>PLAN PROIZVODNJE PO ANGAŽOVANIM KAPACITETIMA</t>
  </si>
  <si>
    <t>Tabela 6.</t>
  </si>
  <si>
    <t>Faza rada</t>
  </si>
  <si>
    <t>UKUPNO JP"ŠUME TK"</t>
  </si>
  <si>
    <t>Oblovina</t>
  </si>
  <si>
    <t>Ogrev</t>
  </si>
  <si>
    <t>Ukupno</t>
  </si>
  <si>
    <t>Sječa</t>
  </si>
  <si>
    <t>Izvoz</t>
  </si>
  <si>
    <t>Otprema</t>
  </si>
  <si>
    <t>II Usluge</t>
  </si>
  <si>
    <t>I+II+III</t>
  </si>
  <si>
    <t>UKUPNO</t>
  </si>
  <si>
    <t>-vlastiti kapaciteti-</t>
  </si>
  <si>
    <t>Jed.mjere</t>
  </si>
  <si>
    <t>Planirano</t>
  </si>
  <si>
    <t>Motor.pile</t>
  </si>
  <si>
    <t>Izvršilaca</t>
  </si>
  <si>
    <t>m3</t>
  </si>
  <si>
    <t>kom</t>
  </si>
  <si>
    <t>Lifranje</t>
  </si>
  <si>
    <t>radnik</t>
  </si>
  <si>
    <t>Animalna vuča</t>
  </si>
  <si>
    <t>Sječa i izrada</t>
  </si>
  <si>
    <t>Konji</t>
  </si>
  <si>
    <t>par</t>
  </si>
  <si>
    <t>Mehanizov.vuča sa odvoltac.</t>
  </si>
  <si>
    <t>Zgl.trakt.</t>
  </si>
  <si>
    <t>utovar sa</t>
  </si>
  <si>
    <t>primicanjem</t>
  </si>
  <si>
    <t>Mehaniz.</t>
  </si>
  <si>
    <t>Auto dizal.</t>
  </si>
  <si>
    <t>Ručni</t>
  </si>
  <si>
    <t>utovar</t>
  </si>
  <si>
    <t>Gradnja i</t>
  </si>
  <si>
    <t>održavanje</t>
  </si>
  <si>
    <t>vlaka i put.</t>
  </si>
  <si>
    <t>Građ.maš.</t>
  </si>
  <si>
    <t>Ukupna proizv.vlast.kapacit.</t>
  </si>
  <si>
    <t>Šumarija</t>
  </si>
  <si>
    <t>Sjetva sjemenom</t>
  </si>
  <si>
    <t>Sadnja sadnicama</t>
  </si>
  <si>
    <t>Šifra</t>
  </si>
  <si>
    <t>ha</t>
  </si>
  <si>
    <t>Pripr.zemlj.za prir.podmlađ.</t>
  </si>
  <si>
    <t>"KONJUH"</t>
  </si>
  <si>
    <t>G.Drinjača</t>
  </si>
  <si>
    <t>S.Drinjača</t>
  </si>
  <si>
    <t>Banovići</t>
  </si>
  <si>
    <t>Tuzla</t>
  </si>
  <si>
    <t>"SPREČKO"</t>
  </si>
  <si>
    <t>Srebrenik</t>
  </si>
  <si>
    <t>Čelić</t>
  </si>
  <si>
    <t>Jelovik</t>
  </si>
  <si>
    <t>Jelica</t>
  </si>
  <si>
    <t>"VLASENIČKO"</t>
  </si>
  <si>
    <t>"MAJEVIČKO"</t>
  </si>
  <si>
    <t>ŠUMSKO GAZDINSTVO</t>
  </si>
  <si>
    <t>(pošumljavanje)</t>
  </si>
  <si>
    <t>Tabela 1.</t>
  </si>
  <si>
    <t xml:space="preserve">3 - Izdanačke šume -kategorija 4000       </t>
  </si>
  <si>
    <t>1 - Visoke šume sa prirodnom obnovom -kategorija 1000</t>
  </si>
  <si>
    <t>4 - Šibljaci i goleti podesni za pošumlj.-kategorija 5000</t>
  </si>
  <si>
    <t>Tabela 1.a.</t>
  </si>
  <si>
    <t>Ukupno pošumljavanje ha</t>
  </si>
  <si>
    <t>(popunjavanje)</t>
  </si>
  <si>
    <t>Popunjav.prirod.podmlatka</t>
  </si>
  <si>
    <t>Popunjav.šumskih kultura</t>
  </si>
  <si>
    <t>Ukupno popunjavanje ha</t>
  </si>
  <si>
    <t>2 - Šumske kulture -kategorija 3000</t>
  </si>
  <si>
    <t>Njega šumskih kultura</t>
  </si>
  <si>
    <t>Mladika i</t>
  </si>
  <si>
    <t>Prorede</t>
  </si>
  <si>
    <t>guštika</t>
  </si>
  <si>
    <t>R.br.</t>
  </si>
  <si>
    <t>Tabela 9.</t>
  </si>
  <si>
    <t>KVALIFIKACIONA STRUKTURA</t>
  </si>
  <si>
    <t>VSS</t>
  </si>
  <si>
    <t>VŠ</t>
  </si>
  <si>
    <t>SSS</t>
  </si>
  <si>
    <t>VK</t>
  </si>
  <si>
    <t>KV</t>
  </si>
  <si>
    <t>PK</t>
  </si>
  <si>
    <t>NK</t>
  </si>
  <si>
    <t>Uprava ŠG</t>
  </si>
  <si>
    <t>Mjesec</t>
  </si>
  <si>
    <t>Za obračun</t>
  </si>
  <si>
    <t>Dana</t>
  </si>
  <si>
    <t>Sati</t>
  </si>
  <si>
    <t>Broj radnih dana</t>
  </si>
  <si>
    <t>Dani praznika</t>
  </si>
  <si>
    <t>Subote i nedjelje</t>
  </si>
  <si>
    <t>Kalendarski broj dana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</si>
  <si>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</si>
  <si>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</si>
  <si>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</si>
  <si>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</si>
  <si>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</si>
  <si>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</si>
  <si>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</si>
  <si>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</si>
  <si>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</si>
  <si>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</si>
  <si>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</si>
  <si>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</si>
  <si>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Tabela 10.</t>
  </si>
  <si>
    <t>Četin.</t>
  </si>
  <si>
    <t>Tabela 5.1.</t>
  </si>
  <si>
    <t>Tabela 5.2.</t>
  </si>
  <si>
    <t>Tabela 5.4.</t>
  </si>
  <si>
    <t>Trupci II klasa</t>
  </si>
  <si>
    <t>km</t>
  </si>
  <si>
    <t>Tabela 5.</t>
  </si>
  <si>
    <t>ŠG "Konjuh"</t>
  </si>
  <si>
    <t>ŠG "Sprečko"</t>
  </si>
  <si>
    <t>ŠG "Majevičko"</t>
  </si>
  <si>
    <t>ŠG "Vlaseničko"</t>
  </si>
  <si>
    <t>JP "ŠUME TK"</t>
  </si>
  <si>
    <t>UKUPNO JP</t>
  </si>
  <si>
    <t>PREGLED</t>
  </si>
  <si>
    <t>Odjel</t>
  </si>
  <si>
    <t>Sanitarna</t>
  </si>
  <si>
    <t>ODJELI</t>
  </si>
  <si>
    <t>MALOPRODAJA</t>
  </si>
  <si>
    <t>SVEGA KONJUH</t>
  </si>
  <si>
    <t>Plan sječe m3  (neto)</t>
  </si>
  <si>
    <t>Plan sječe m3  (bruto)</t>
  </si>
  <si>
    <t>Tabela 2.1.</t>
  </si>
  <si>
    <t>Tabela 2.3.</t>
  </si>
  <si>
    <t>Tinja</t>
  </si>
  <si>
    <t>Tabela 2.4.</t>
  </si>
  <si>
    <t>Sapna Lokanjska Rijeka</t>
  </si>
  <si>
    <t>S T R U K T U R A</t>
  </si>
  <si>
    <t>Građevinski objekti:</t>
  </si>
  <si>
    <t>Šumski kamionski putevi</t>
  </si>
  <si>
    <t>Mostovi</t>
  </si>
  <si>
    <t>Poslovne zgrade</t>
  </si>
  <si>
    <t>Ostali građevinski objekti</t>
  </si>
  <si>
    <t>SVEGA</t>
  </si>
  <si>
    <t>Oprema:</t>
  </si>
  <si>
    <t>Zglobni traktor LKT</t>
  </si>
  <si>
    <t>Zglobni traktor Farmer</t>
  </si>
  <si>
    <t>U K U P N O:</t>
  </si>
  <si>
    <t>N A Z I V</t>
  </si>
  <si>
    <t>j/m</t>
  </si>
  <si>
    <t>KONJUH</t>
  </si>
  <si>
    <t>SPREČKO</t>
  </si>
  <si>
    <t>MAJEVIČKO</t>
  </si>
  <si>
    <t>VLASENIČKO</t>
  </si>
  <si>
    <t>MOTORNE PILE</t>
  </si>
  <si>
    <t>Ostatak iza industr.sječa</t>
  </si>
  <si>
    <t>(njega šum. kultura i sastojina iz prirodne obnove)</t>
  </si>
  <si>
    <t>Njega prirodne sastojine</t>
  </si>
  <si>
    <t>ŠUMAR. SREBRENIK</t>
  </si>
  <si>
    <t>Tabela 5.3.</t>
  </si>
  <si>
    <t>DIREKCIJA I PŠ</t>
  </si>
  <si>
    <t>j/mj</t>
  </si>
  <si>
    <t>Donja Dr.</t>
  </si>
  <si>
    <t>Mehanizov. vuča sa odvoltacijom</t>
  </si>
  <si>
    <t>Mehanizovani</t>
  </si>
  <si>
    <t>vlaka i puteva</t>
  </si>
  <si>
    <t>ŠUMSKI KAMIONSKI PUTEVI</t>
  </si>
  <si>
    <t>MOSTOVI</t>
  </si>
  <si>
    <t>ANIMAL- KONJI ZA VUČU</t>
  </si>
  <si>
    <t>BULDOZER</t>
  </si>
  <si>
    <t>TERENSKA VOZILA</t>
  </si>
  <si>
    <t>PRINTERI</t>
  </si>
  <si>
    <t>KONTEJNERI ZA SMJEŠTAJ LJUDI</t>
  </si>
  <si>
    <t>ŠTALA</t>
  </si>
  <si>
    <t>OSTALO</t>
  </si>
  <si>
    <t>ZGLOBNI TRAKTORI</t>
  </si>
  <si>
    <t>S V E G A</t>
  </si>
  <si>
    <t>Ukupna proizv.vlast.kapac.</t>
  </si>
  <si>
    <t>Uk. otprema</t>
  </si>
  <si>
    <t>4 - Šibljaci i goleti podesni za pošumljav.-kategorija 5000</t>
  </si>
  <si>
    <t>I Vlast. kapac.</t>
  </si>
  <si>
    <t>III Maloprod.</t>
  </si>
  <si>
    <t>-realizac.m3</t>
  </si>
  <si>
    <t>UREĐENJE DVORIŠTA POSL.OBJ.</t>
  </si>
  <si>
    <t xml:space="preserve">JP "ŠUME TK" DD </t>
  </si>
  <si>
    <t>GJ</t>
  </si>
  <si>
    <t>Os.sj.</t>
  </si>
  <si>
    <t>SANIT. SJEČE</t>
  </si>
  <si>
    <t>Šifra radova:</t>
  </si>
  <si>
    <t>Šifra radova</t>
  </si>
  <si>
    <t>Maloprod.</t>
  </si>
  <si>
    <t>Ost.sj.</t>
  </si>
  <si>
    <t>Ja.Tav.</t>
  </si>
  <si>
    <t>SVEGA MAJEV.</t>
  </si>
  <si>
    <t>SVEGA VLASEN.</t>
  </si>
  <si>
    <t>Tabela 2.a.</t>
  </si>
  <si>
    <t>Kladanj</t>
  </si>
  <si>
    <t>Živinice</t>
  </si>
  <si>
    <t>Lukavac</t>
  </si>
  <si>
    <t>Gračanica</t>
  </si>
  <si>
    <t>Kalesija</t>
  </si>
  <si>
    <t>Teočak</t>
  </si>
  <si>
    <t>Sapna</t>
  </si>
  <si>
    <t>Tabela 4.a.</t>
  </si>
  <si>
    <t>Vrsta sječe</t>
  </si>
  <si>
    <t>Redovne sječe</t>
  </si>
  <si>
    <t>Sortimenti</t>
  </si>
  <si>
    <t>Ostale sječe</t>
  </si>
  <si>
    <t>Vrijednost drveta na panju</t>
  </si>
  <si>
    <t>Naknada 5% za budžet općine</t>
  </si>
  <si>
    <t>Ukupno naknada 7%</t>
  </si>
  <si>
    <t>047</t>
  </si>
  <si>
    <t>001</t>
  </si>
  <si>
    <t>057</t>
  </si>
  <si>
    <t>035</t>
  </si>
  <si>
    <t>094</t>
  </si>
  <si>
    <t>044</t>
  </si>
  <si>
    <t>085</t>
  </si>
  <si>
    <t>056</t>
  </si>
  <si>
    <t>138</t>
  </si>
  <si>
    <t>142</t>
  </si>
  <si>
    <t>Lišć.</t>
  </si>
  <si>
    <t>Pr.zemlj.za prir.podml.</t>
  </si>
  <si>
    <t>Šifra općine:</t>
  </si>
  <si>
    <t>047 Kladanj</t>
  </si>
  <si>
    <t>106 Živinice</t>
  </si>
  <si>
    <t>001 Banovići</t>
  </si>
  <si>
    <t>057 Lukavac</t>
  </si>
  <si>
    <t>035 Gračanica</t>
  </si>
  <si>
    <t>094 Tuzla</t>
  </si>
  <si>
    <t>044 Kalesija</t>
  </si>
  <si>
    <t>085 Srebrenik</t>
  </si>
  <si>
    <t>056 Čelić</t>
  </si>
  <si>
    <t>138 Sapna</t>
  </si>
  <si>
    <t>142 Teočak</t>
  </si>
  <si>
    <t>"VLASENIČ."</t>
  </si>
  <si>
    <t>"MAJEVIČ."</t>
  </si>
  <si>
    <t>Popunj.prir.podmlatka</t>
  </si>
  <si>
    <t>Popunj.šum. kultura</t>
  </si>
  <si>
    <t>Šifra:</t>
  </si>
  <si>
    <t>Ukupno njega ha</t>
  </si>
  <si>
    <t>Tabela 1.I.</t>
  </si>
  <si>
    <t>Tabela 1.I.a.</t>
  </si>
  <si>
    <t>Tabela 1.II.</t>
  </si>
  <si>
    <t>Tabela 1.II.a.</t>
  </si>
  <si>
    <t>Tabela 4.a.1.</t>
  </si>
  <si>
    <t>Tabela 4.a.2.</t>
  </si>
  <si>
    <t>Tabela 4.a.3.</t>
  </si>
  <si>
    <t>Tabela 4.a.4.</t>
  </si>
  <si>
    <t>MOT.ČISTAČI KULTURA</t>
  </si>
  <si>
    <t>FRIŽIDER</t>
  </si>
  <si>
    <t>VRIJEDNOST REALIZACIJE PO OPŠTINAMA</t>
  </si>
  <si>
    <t>Njega šuma po opštinama ha</t>
  </si>
  <si>
    <t>Šifra opštine</t>
  </si>
  <si>
    <t>Popunjavanje po opštinama ha</t>
  </si>
  <si>
    <t>Šifra opštine:</t>
  </si>
  <si>
    <t>Pošumljavanje po opštinama ha</t>
  </si>
  <si>
    <t>opštine</t>
  </si>
  <si>
    <t>D.Krivaja</t>
  </si>
  <si>
    <t>PUTNIČKO VOZILO</t>
  </si>
  <si>
    <t>UNUTARNJE UREĐENJE PROSTORIJA</t>
  </si>
  <si>
    <t>Sporedne djelatnosti</t>
  </si>
  <si>
    <t>Mr.</t>
  </si>
  <si>
    <t>ostali</t>
  </si>
  <si>
    <t>ŠG KONJUH</t>
  </si>
  <si>
    <t>Ukupno stanje</t>
  </si>
  <si>
    <t xml:space="preserve">Planirano zapošljavanje </t>
  </si>
  <si>
    <t>ŠG SPREČKO</t>
  </si>
  <si>
    <t>ŠG MAJEVIČKO</t>
  </si>
  <si>
    <t>ŠG VLASENIČKO</t>
  </si>
  <si>
    <t>struka</t>
  </si>
  <si>
    <t>PRIVATNE ŠUME</t>
  </si>
  <si>
    <t>DIREKCIJA</t>
  </si>
  <si>
    <t>UKUPNO STANJE</t>
  </si>
  <si>
    <t>Majevica-jablan.rij.</t>
  </si>
  <si>
    <t xml:space="preserve">Ukupno plan.zapošljav. </t>
  </si>
  <si>
    <t>Opština</t>
  </si>
  <si>
    <t>REKAPITULACIJA PLANA</t>
  </si>
  <si>
    <t>Tabela 2.a.1.</t>
  </si>
  <si>
    <t>Jed.mj.</t>
  </si>
  <si>
    <t>šumarska</t>
  </si>
  <si>
    <t xml:space="preserve"> U K U P N O</t>
  </si>
  <si>
    <t>Naknada 2% za budžet kantona</t>
  </si>
  <si>
    <t>NABAVKA ZEMLJIŠTA</t>
  </si>
  <si>
    <t>Zglobni traktor Eccotrak</t>
  </si>
  <si>
    <t>KOMBI BUS (1+8)</t>
  </si>
  <si>
    <t>RAČUNARI</t>
  </si>
  <si>
    <t>VANJSKO UREĐENJE POSL.OBJEKATA</t>
  </si>
  <si>
    <t xml:space="preserve">*  - Zaštićeni pejzaž - zona A(dio od.) </t>
  </si>
  <si>
    <t xml:space="preserve">** - Zaštićeni pejzaž - zona B(dio od.) </t>
  </si>
  <si>
    <t xml:space="preserve">***- Zaštićeni pejzaž - zona C(dio od.) </t>
  </si>
  <si>
    <t>0</t>
  </si>
  <si>
    <t>KLADANJ</t>
  </si>
  <si>
    <t>Tabela 11.</t>
  </si>
  <si>
    <t>KONTO I NAZIV</t>
  </si>
  <si>
    <t>POSLOVNE JEDINICE</t>
  </si>
  <si>
    <t>Priv.šume</t>
  </si>
  <si>
    <t>Direkcija</t>
  </si>
  <si>
    <t>PRIHODI</t>
  </si>
  <si>
    <t>PRIHODI OD PRODAJE ROBE NA DOM.TRŽIŠTU</t>
  </si>
  <si>
    <t>PRIHODI OD PRODAJE PROIZVODA I USLUGA</t>
  </si>
  <si>
    <t>PRIHODI OD PREMIJA, SUBVENCIJA, POTICAJA I SL.</t>
  </si>
  <si>
    <t>PRIHODI OD ZAKUPA</t>
  </si>
  <si>
    <t>PRIHODI OD DONACIJA</t>
  </si>
  <si>
    <t>OSTALI PRIHODI PO DRUGIM OSNOVAMA</t>
  </si>
  <si>
    <t>UKUPNO PRIHODI</t>
  </si>
  <si>
    <t>RASHODI</t>
  </si>
  <si>
    <t>UTROŠENE SIROVINE I MATERIJAL</t>
  </si>
  <si>
    <t>UTROŠENA ENERGIJA I GORIVO</t>
  </si>
  <si>
    <t>UTROŠENI REZERVNI DIJELOVI</t>
  </si>
  <si>
    <t>OTPIS SITNOG INVENTARA, AMBALAŽE I AUTO GUMA</t>
  </si>
  <si>
    <t xml:space="preserve">TROŠKOVI BRUTO PLAĆA </t>
  </si>
  <si>
    <t>TROŠKOVI NAKNADA PLAĆA</t>
  </si>
  <si>
    <t>TROŠKOVI SLUŽBENIH PUTOVANJA</t>
  </si>
  <si>
    <t>TROŠ.OST.PRIMANJA,NAKNADA I MATER.PRAVA ZAP.</t>
  </si>
  <si>
    <t>TROŠKOVI NAKNADA ODBORA, KOMISIJA I SL.</t>
  </si>
  <si>
    <t>TROŠKOVI NAKNADA OSTALIM FIZ.LICIMA</t>
  </si>
  <si>
    <t>TROŠKOVI USLUGA IZRADE I DORADE UČINAKA</t>
  </si>
  <si>
    <t>TROŠKOVI TRANSPORTNIH USLUGA</t>
  </si>
  <si>
    <t>TROŠKOVI USLUGA ODRŽAVANJA</t>
  </si>
  <si>
    <t>TROŠKOVI ZAKUPA</t>
  </si>
  <si>
    <t>TROŠKOVI REKLAME I SPONZORSTVA</t>
  </si>
  <si>
    <t>TROŠKOVI OSTALIH USLUGA</t>
  </si>
  <si>
    <t>AMORTIZACIJA STALNIH SREDSTAVA</t>
  </si>
  <si>
    <t>TROŠKOVI NEPROIZVODNIH USLUGA</t>
  </si>
  <si>
    <t>TROŠKOVI REPREZENTACIJE</t>
  </si>
  <si>
    <t>TROŠKOVI PREMIJA OSIGURANJA</t>
  </si>
  <si>
    <t>TROŠKOVI PLATNOG PROMETA</t>
  </si>
  <si>
    <t>TROŠKOVI POŠT. I TELEKOM. USLUGA</t>
  </si>
  <si>
    <t xml:space="preserve">POREZI, TAKSE, NAKNADE I DR.DAŽBINE </t>
  </si>
  <si>
    <t>TROŠKOVI ČLAN.DOPRINOSA I SL.OBAVEZA</t>
  </si>
  <si>
    <t xml:space="preserve">OSTALI NEMATERIJALNI TROŠKOVI </t>
  </si>
  <si>
    <t>RASHODI KAMATA</t>
  </si>
  <si>
    <t>RASHODI IZ RAN.PERIODA</t>
  </si>
  <si>
    <t>UKUPNO RASHODI</t>
  </si>
  <si>
    <t>RAZLIKA PRIHODA I RASHODA - DOBIT</t>
  </si>
  <si>
    <t>NAPLAĆENA OTPISANA POTRAŽ.</t>
  </si>
  <si>
    <t>GUBICI OD PRODAJE MATERIJALA</t>
  </si>
  <si>
    <t>NABAVNA VRIJEDNOST PRODATE ROBE</t>
  </si>
  <si>
    <t>Donja
 Krivaja</t>
  </si>
  <si>
    <t>Majevica  Jala</t>
  </si>
  <si>
    <t>Revizija certifikata</t>
  </si>
  <si>
    <t>ŠG"KONJUH" KLADANJ</t>
  </si>
  <si>
    <t>41.</t>
  </si>
  <si>
    <t>R.b.</t>
  </si>
  <si>
    <t>DIREKCIJA i PŠ</t>
  </si>
  <si>
    <t>Količ.</t>
  </si>
  <si>
    <t>Vrijedn.</t>
  </si>
  <si>
    <t>LANCI ZA KOMBINIRKU</t>
  </si>
  <si>
    <t>NABAVKA STRUČNE LITERATURE</t>
  </si>
  <si>
    <t xml:space="preserve">KOMBI </t>
  </si>
  <si>
    <t>CESTOVNE RAMPE</t>
  </si>
  <si>
    <t>PRINTER U BOJI</t>
  </si>
  <si>
    <t>FOTOAPARAT</t>
  </si>
  <si>
    <t>GPS</t>
  </si>
  <si>
    <t>KLIMATIZACIJA UPRAVNE ZGRADE</t>
  </si>
  <si>
    <t>KANCELARIJSKI NAMJEŠTAJ (komadni)</t>
  </si>
  <si>
    <t>IZGR.POM.OBJEK.ZA DRVA I UGALJ</t>
  </si>
  <si>
    <t>CERTIFICIRANJE ŠUMA-5 GOD.</t>
  </si>
  <si>
    <t xml:space="preserve">PUMPA ZA PRANJE VOZILA </t>
  </si>
  <si>
    <t>KAMION KIPER</t>
  </si>
  <si>
    <t>DASKA ZA SNIJEG KOMBINIRKA</t>
  </si>
  <si>
    <t>KAŠIKA PLANIRKA ZA KOMBINIRKU</t>
  </si>
  <si>
    <t>UNAPREĐENJE PRAĆENJA PROC.PROIZ.</t>
  </si>
  <si>
    <t>IZGRADNJA POSL OBJEKTA</t>
  </si>
  <si>
    <t>RUTER</t>
  </si>
  <si>
    <t>TELEFON/FAX KOPIR APARAT</t>
  </si>
  <si>
    <t>APARAT ZA VARENJE</t>
  </si>
  <si>
    <t>BRUSILICA</t>
  </si>
  <si>
    <t>BUŠILICA</t>
  </si>
  <si>
    <t>PEĆ NA PELET</t>
  </si>
  <si>
    <t>OPREMA ZA GAŠENJE POŽARA</t>
  </si>
  <si>
    <t>REVIZIJA ŠPO</t>
  </si>
  <si>
    <t>UREĐENJE SJEMENSKIH SASTOJINA</t>
  </si>
  <si>
    <t>IZRAD.PROJ.DOKUM.ZA MOST</t>
  </si>
  <si>
    <t>m2</t>
  </si>
  <si>
    <t xml:space="preserve">Zglobni traktor HITNER </t>
  </si>
  <si>
    <t>Sredstva rada za isk.šum</t>
  </si>
  <si>
    <t>KM</t>
  </si>
  <si>
    <t>Tabela 7.</t>
  </si>
  <si>
    <t>Tabela 8.</t>
  </si>
  <si>
    <t>PLAN ŠUMSKO-UZGOJNIH RADOVA ZA 2020.GODINU PO OPŠTINAMA</t>
  </si>
  <si>
    <t>PLAN ŠUMSKO-UZGOJNIH RADOVA ZA 2020.GODINU</t>
  </si>
  <si>
    <t>sječa za 2020.godinu po širim kategorijama šuma u I vodozaštitnoj zoni</t>
  </si>
  <si>
    <t>sječa za 2020.godinu po širim kategorijama šuma</t>
  </si>
  <si>
    <t>sječa za 2020.godinu po širim kategorijama šuma u zoni A Zaštićenog pejzaža "Konjuh"</t>
  </si>
  <si>
    <t>sječa za 2020.godinu po opštinama</t>
  </si>
  <si>
    <t xml:space="preserve">sječa po opštinama za 2020.godinu </t>
  </si>
  <si>
    <t>sječa za 2020.godinu po opštinama- I vodozaština zona</t>
  </si>
  <si>
    <t>sječa za 2020.godinu po opštinama-zona A ZP "Konjuh"</t>
  </si>
  <si>
    <t>planiranih odjela za sječu u 2020. godini</t>
  </si>
  <si>
    <t xml:space="preserve">PLAN SJEČA ZA 2020.GODINU </t>
  </si>
  <si>
    <t>PLAN SJEČA ZA 2020.GODINU I VODOZAŠTITNA ZONA</t>
  </si>
  <si>
    <t>PLAN SJEČA ZA 2020.GODINU - ZONA A ZP"KONJUH"</t>
  </si>
  <si>
    <t xml:space="preserve">PLAN SJEČA ZA 2020. GODINU </t>
  </si>
  <si>
    <t>PLAN SJEČA ZA 2020.GODINU  I vodozaštitna zona</t>
  </si>
  <si>
    <t>PLAN SJEČA ZA 2020.GODINU  Zona A ZP "Konjuh"</t>
  </si>
  <si>
    <t>realizacije drvnih sortimenata za 2020.godinu</t>
  </si>
  <si>
    <t>realizacije drvnih sortimenata za 2020.godinu I vodozaštitna zona</t>
  </si>
  <si>
    <t>realizacije drvnih sortimenata za 2020.godinu zona A ZP "Konjuh"</t>
  </si>
  <si>
    <t>realizacije drvnih sortimenata po Opštinama za 2020.godinu</t>
  </si>
  <si>
    <t>realizacije drvnih sortimenata po Opštinama za 2020.godinu - I vodozaštitna zona</t>
  </si>
  <si>
    <t>realizacije drvnih sortimenata po Opštinama za 2020.godinu - zona A ZP "Konjuh"</t>
  </si>
  <si>
    <t>PLAN POTREBNIH SREDSTAVA RADA I RADNIKA ZA 2020.GODINU</t>
  </si>
  <si>
    <t>za 2020.godinu</t>
  </si>
  <si>
    <t>za 2020.godinu I vodozaština zona</t>
  </si>
  <si>
    <t>za 2020.godinu za zonu A ZP "Konjuh"</t>
  </si>
  <si>
    <t>PLAN ZAPOSLENIH ZA 2020.GODINU</t>
  </si>
  <si>
    <t>PLAN FONDA RADNOG VREMENA ZA 2020.GODINU</t>
  </si>
  <si>
    <t>PLAN INVESTICIONIH ULAGANJA ZA 2020.GODINU</t>
  </si>
  <si>
    <t>PLAN INVESTICIONOG ODRŽAVANJA ZA 2020.GODINU</t>
  </si>
  <si>
    <t>finansijskog poslovanja za 2020.godinu</t>
  </si>
  <si>
    <t>106</t>
  </si>
  <si>
    <t>31.10.2019.</t>
  </si>
  <si>
    <t>u 2020.godini</t>
  </si>
  <si>
    <t>3</t>
  </si>
  <si>
    <t>MOTORNO SVRDLO ZA ZEMLJU</t>
  </si>
  <si>
    <t>19a</t>
  </si>
  <si>
    <t>19b</t>
  </si>
  <si>
    <t>19c</t>
  </si>
  <si>
    <t>63/1a</t>
  </si>
  <si>
    <t>047**</t>
  </si>
  <si>
    <t>68a</t>
  </si>
  <si>
    <t>68b</t>
  </si>
  <si>
    <t>68c</t>
  </si>
  <si>
    <t>68d</t>
  </si>
  <si>
    <t>69a</t>
  </si>
  <si>
    <t>77a</t>
  </si>
  <si>
    <t>001**</t>
  </si>
  <si>
    <t>136a</t>
  </si>
  <si>
    <t>137/1</t>
  </si>
  <si>
    <t>140a</t>
  </si>
  <si>
    <t>140b</t>
  </si>
  <si>
    <t>9a</t>
  </si>
  <si>
    <t>43a</t>
  </si>
  <si>
    <t>43b</t>
  </si>
  <si>
    <t>43c</t>
  </si>
  <si>
    <t>43d</t>
  </si>
  <si>
    <t>68e</t>
  </si>
  <si>
    <t>68f</t>
  </si>
  <si>
    <t>79.a</t>
  </si>
  <si>
    <t>83a</t>
  </si>
  <si>
    <t>85a</t>
  </si>
  <si>
    <t>85b</t>
  </si>
  <si>
    <t>85c</t>
  </si>
  <si>
    <t>104.a</t>
  </si>
  <si>
    <t>12a</t>
  </si>
  <si>
    <t>12b</t>
  </si>
  <si>
    <t>21a</t>
  </si>
  <si>
    <t>21b</t>
  </si>
  <si>
    <t>29a</t>
  </si>
  <si>
    <t>29b</t>
  </si>
  <si>
    <t>30a</t>
  </si>
  <si>
    <t>30b</t>
  </si>
  <si>
    <t>31b</t>
  </si>
  <si>
    <t>50a</t>
  </si>
  <si>
    <t>50b</t>
  </si>
  <si>
    <t>50c</t>
  </si>
  <si>
    <t>50d</t>
  </si>
  <si>
    <t>51a</t>
  </si>
  <si>
    <t>51b</t>
  </si>
  <si>
    <t>51c</t>
  </si>
  <si>
    <t>51d</t>
  </si>
  <si>
    <t>51e</t>
  </si>
  <si>
    <t>51 f</t>
  </si>
  <si>
    <t>53a</t>
  </si>
  <si>
    <t>53b</t>
  </si>
  <si>
    <t>53c</t>
  </si>
  <si>
    <t>54a</t>
  </si>
  <si>
    <t>54b</t>
  </si>
  <si>
    <t>Tabela 2.2.</t>
  </si>
  <si>
    <t>Os. Sj.</t>
  </si>
  <si>
    <t>Mala Spreča</t>
  </si>
  <si>
    <t>Gor. Spr.</t>
  </si>
  <si>
    <t>18a</t>
  </si>
  <si>
    <t>18b</t>
  </si>
  <si>
    <t>18c</t>
  </si>
  <si>
    <t>22a</t>
  </si>
  <si>
    <t>23a</t>
  </si>
  <si>
    <t>Rudenik-Svatovac</t>
  </si>
  <si>
    <t>25.o</t>
  </si>
  <si>
    <t>26.a</t>
  </si>
  <si>
    <t>27.c</t>
  </si>
  <si>
    <t>50.a</t>
  </si>
  <si>
    <t>50.b</t>
  </si>
  <si>
    <t>50</t>
  </si>
  <si>
    <t>8</t>
  </si>
  <si>
    <t>30</t>
  </si>
  <si>
    <t>10</t>
  </si>
  <si>
    <t>493</t>
  </si>
  <si>
    <t>Šemun.</t>
  </si>
  <si>
    <t>SVEGA SPREČ.</t>
  </si>
  <si>
    <t>44</t>
  </si>
  <si>
    <t>47</t>
  </si>
  <si>
    <t>11231</t>
  </si>
  <si>
    <t>10987</t>
  </si>
  <si>
    <t>Njega pr.p</t>
  </si>
  <si>
    <t>1133</t>
  </si>
  <si>
    <t>11312</t>
  </si>
  <si>
    <t>ELEKTRIČNI ŠTEDNJAK</t>
  </si>
  <si>
    <t>VILJUŠKAR</t>
  </si>
  <si>
    <t>(Redovene, ostale sječe, I VZ ZP KONJUH)</t>
  </si>
  <si>
    <t>DOBICI OD PRODAJE MATERIJALA</t>
  </si>
  <si>
    <t>TABLET ZA PRIPREMU RADA</t>
  </si>
  <si>
    <t>IZGRAD.ŠUMARIJE S.DRINJAČA</t>
  </si>
  <si>
    <t>MAŠINA ZA BUŠENJE RUPA</t>
  </si>
  <si>
    <t>MOTORNO VITLO</t>
  </si>
  <si>
    <t>TRIMERI</t>
  </si>
  <si>
    <t>UREĐENJE CENTRALNOG STOVER.</t>
  </si>
  <si>
    <t>CJEPAČ DRVA</t>
  </si>
  <si>
    <t>KOMPRESOR ZA ZRAČNI SISTEM</t>
  </si>
  <si>
    <t>TELEFONSKA LOKALNA CENTRALA</t>
  </si>
  <si>
    <t>SREDS.RADA OPR. ZA UZGOJ ŠUMA</t>
  </si>
  <si>
    <t>SREDS.RADA OPR. ZA ZAŠT. ŠUMA</t>
  </si>
  <si>
    <t xml:space="preserve">IZR.PROJ.DOK.KAM.PUT </t>
  </si>
  <si>
    <t>NADZ.SENZORSKA KAMERA</t>
  </si>
  <si>
    <t>UGR.CENT.GRIJ.I PRIK.NA G.MREŽ</t>
  </si>
  <si>
    <t>Motorne pile</t>
  </si>
  <si>
    <t>PLAN SJEČA ZA 2020.GODINU  Zona A ZP "Konjuh" SPREČKO</t>
  </si>
  <si>
    <t>OSKOVA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</si>
</sst>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#,##0.0"/>
    <numFmt numFmtId="180" formatCode="#,##0.00_ ;\-#,##0.00\ "/>
    <numFmt numFmtId="181" formatCode="#,##0_ ;\-#,##0\ "/>
    <numFmt numFmtId="182" formatCode="#,##0.0000_ ;\-#,##0.0000\ "/>
    <numFmt numFmtId="183" formatCode="#,##0.000"/>
    <numFmt numFmtId="184" formatCode="0;[Red]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33" borderId="0" xfId="0" applyFill="1" applyAlignment="1">
      <alignment/>
    </xf>
    <xf numFmtId="49" fontId="4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5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8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 vertical="center"/>
    </xf>
    <xf numFmtId="4" fontId="10" fillId="34" borderId="10" xfId="0" applyNumberFormat="1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left"/>
    </xf>
    <xf numFmtId="181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34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36" borderId="0" xfId="0" applyFill="1" applyAlignment="1">
      <alignment/>
    </xf>
    <xf numFmtId="0" fontId="14" fillId="36" borderId="2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3" fontId="6" fillId="35" borderId="10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9" fontId="3" fillId="0" borderId="10" xfId="0" applyNumberFormat="1" applyFont="1" applyFill="1" applyBorder="1" applyAlignment="1">
      <alignment/>
    </xf>
    <xf numFmtId="179" fontId="6" fillId="35" borderId="10" xfId="0" applyNumberFormat="1" applyFont="1" applyFill="1" applyBorder="1" applyAlignment="1">
      <alignment/>
    </xf>
    <xf numFmtId="179" fontId="10" fillId="34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8" fillId="37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5" borderId="11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0" fontId="6" fillId="35" borderId="10" xfId="0" applyNumberFormat="1" applyFont="1" applyFill="1" applyBorder="1" applyAlignment="1">
      <alignment/>
    </xf>
    <xf numFmtId="181" fontId="10" fillId="34" borderId="10" xfId="0" applyNumberFormat="1" applyFont="1" applyFill="1" applyBorder="1" applyAlignment="1">
      <alignment/>
    </xf>
    <xf numFmtId="180" fontId="10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39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3" fontId="7" fillId="39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textRotation="90"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6" fillId="40" borderId="10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6" fillId="33" borderId="1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/>
    </xf>
    <xf numFmtId="49" fontId="11" fillId="34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5" fillId="35" borderId="14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49" fontId="11" fillId="34" borderId="17" xfId="0" applyNumberFormat="1" applyFont="1" applyFill="1" applyBorder="1" applyAlignment="1">
      <alignment horizontal="left"/>
    </xf>
    <xf numFmtId="3" fontId="11" fillId="34" borderId="17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81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1" fontId="5" fillId="35" borderId="10" xfId="0" applyNumberFormat="1" applyFont="1" applyFill="1" applyBorder="1" applyAlignment="1">
      <alignment/>
    </xf>
    <xf numFmtId="180" fontId="5" fillId="38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/>
    </xf>
    <xf numFmtId="180" fontId="11" fillId="34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 horizontal="right"/>
    </xf>
    <xf numFmtId="18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7" fillId="0" borderId="23" xfId="0" applyFont="1" applyFill="1" applyBorder="1" applyAlignment="1">
      <alignment horizontal="center" vertical="justify"/>
    </xf>
    <xf numFmtId="49" fontId="7" fillId="0" borderId="23" xfId="0" applyNumberFormat="1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justify"/>
    </xf>
    <xf numFmtId="0" fontId="7" fillId="40" borderId="10" xfId="0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 vertical="justify"/>
    </xf>
    <xf numFmtId="1" fontId="7" fillId="40" borderId="10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right" vertical="justify"/>
    </xf>
    <xf numFmtId="3" fontId="7" fillId="0" borderId="10" xfId="0" applyNumberFormat="1" applyFont="1" applyBorder="1" applyAlignment="1">
      <alignment horizontal="right" vertical="justify"/>
    </xf>
    <xf numFmtId="0" fontId="7" fillId="0" borderId="22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23" xfId="0" applyFont="1" applyBorder="1" applyAlignment="1">
      <alignment horizontal="center" vertical="justify"/>
    </xf>
    <xf numFmtId="3" fontId="7" fillId="0" borderId="23" xfId="0" applyNumberFormat="1" applyFont="1" applyBorder="1" applyAlignment="1">
      <alignment horizontal="right" vertical="justify"/>
    </xf>
    <xf numFmtId="3" fontId="7" fillId="0" borderId="14" xfId="0" applyNumberFormat="1" applyFont="1" applyBorder="1" applyAlignment="1">
      <alignment horizontal="right" vertical="justify"/>
    </xf>
    <xf numFmtId="0" fontId="7" fillId="0" borderId="17" xfId="0" applyFont="1" applyBorder="1" applyAlignment="1">
      <alignment horizontal="center" vertical="justify"/>
    </xf>
    <xf numFmtId="49" fontId="7" fillId="0" borderId="10" xfId="0" applyNumberFormat="1" applyFont="1" applyFill="1" applyBorder="1" applyAlignment="1">
      <alignment horizontal="center" vertical="justify"/>
    </xf>
    <xf numFmtId="0" fontId="7" fillId="0" borderId="22" xfId="0" applyFont="1" applyBorder="1" applyAlignment="1">
      <alignment horizontal="center" vertical="justify"/>
    </xf>
    <xf numFmtId="3" fontId="7" fillId="0" borderId="22" xfId="0" applyNumberFormat="1" applyFont="1" applyBorder="1" applyAlignment="1">
      <alignment horizontal="right" vertical="justify"/>
    </xf>
    <xf numFmtId="3" fontId="7" fillId="0" borderId="13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/>
    </xf>
    <xf numFmtId="3" fontId="7" fillId="33" borderId="14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left"/>
    </xf>
    <xf numFmtId="0" fontId="5" fillId="35" borderId="17" xfId="0" applyFont="1" applyFill="1" applyBorder="1" applyAlignment="1">
      <alignment/>
    </xf>
    <xf numFmtId="49" fontId="5" fillId="35" borderId="22" xfId="0" applyNumberFormat="1" applyFont="1" applyFill="1" applyBorder="1" applyAlignment="1">
      <alignment/>
    </xf>
    <xf numFmtId="3" fontId="5" fillId="35" borderId="22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5" fillId="35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left"/>
    </xf>
    <xf numFmtId="49" fontId="11" fillId="34" borderId="13" xfId="0" applyNumberFormat="1" applyFont="1" applyFill="1" applyBorder="1" applyAlignment="1">
      <alignment horizontal="center"/>
    </xf>
    <xf numFmtId="3" fontId="12" fillId="34" borderId="12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49" fontId="7" fillId="35" borderId="22" xfId="0" applyNumberFormat="1" applyFont="1" applyFill="1" applyBorder="1" applyAlignment="1">
      <alignment horizontal="center" vertical="justify"/>
    </xf>
    <xf numFmtId="3" fontId="5" fillId="35" borderId="22" xfId="0" applyNumberFormat="1" applyFont="1" applyFill="1" applyBorder="1" applyAlignment="1">
      <alignment horizontal="right" vertical="center"/>
    </xf>
    <xf numFmtId="3" fontId="5" fillId="35" borderId="12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49" fontId="5" fillId="35" borderId="14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3" fontId="5" fillId="35" borderId="14" xfId="0" applyNumberFormat="1" applyFont="1" applyFill="1" applyBorder="1" applyAlignment="1">
      <alignment vertical="center"/>
    </xf>
    <xf numFmtId="1" fontId="5" fillId="35" borderId="14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49" fontId="11" fillId="34" borderId="1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3" fontId="60" fillId="27" borderId="1" xfId="4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6" fillId="0" borderId="2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3" fontId="3" fillId="4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/>
    </xf>
    <xf numFmtId="0" fontId="3" fillId="40" borderId="14" xfId="0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3" fontId="3" fillId="35" borderId="1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8" fillId="40" borderId="10" xfId="57" applyFont="1" applyFill="1" applyBorder="1" applyAlignment="1">
      <alignment horizontal="center"/>
      <protection/>
    </xf>
    <xf numFmtId="49" fontId="18" fillId="0" borderId="22" xfId="0" applyNumberFormat="1" applyFont="1" applyFill="1" applyBorder="1" applyAlignment="1">
      <alignment horizontal="center" vertical="center"/>
    </xf>
    <xf numFmtId="0" fontId="18" fillId="40" borderId="10" xfId="57" applyFont="1" applyFill="1" applyBorder="1" applyAlignment="1">
      <alignment/>
      <protection/>
    </xf>
    <xf numFmtId="3" fontId="18" fillId="0" borderId="10" xfId="0" applyNumberFormat="1" applyFont="1" applyBorder="1" applyAlignment="1">
      <alignment/>
    </xf>
    <xf numFmtId="1" fontId="18" fillId="0" borderId="10" xfId="57" applyNumberFormat="1" applyFont="1" applyFill="1" applyBorder="1">
      <alignment/>
      <protection/>
    </xf>
    <xf numFmtId="1" fontId="18" fillId="0" borderId="10" xfId="0" applyNumberFormat="1" applyFont="1" applyBorder="1" applyAlignment="1">
      <alignment/>
    </xf>
    <xf numFmtId="0" fontId="18" fillId="0" borderId="10" xfId="57" applyFont="1" applyFill="1" applyBorder="1" applyAlignment="1">
      <alignment horizontal="center"/>
      <protection/>
    </xf>
    <xf numFmtId="0" fontId="18" fillId="0" borderId="10" xfId="57" applyFont="1" applyFill="1" applyBorder="1" applyAlignment="1">
      <alignment/>
      <protection/>
    </xf>
    <xf numFmtId="1" fontId="18" fillId="0" borderId="10" xfId="0" applyNumberFormat="1" applyFont="1" applyFill="1" applyBorder="1" applyAlignment="1">
      <alignment/>
    </xf>
    <xf numFmtId="0" fontId="61" fillId="0" borderId="10" xfId="57" applyFont="1" applyFill="1" applyBorder="1" applyAlignment="1">
      <alignment horizontal="center"/>
      <protection/>
    </xf>
    <xf numFmtId="0" fontId="61" fillId="0" borderId="10" xfId="57" applyFont="1" applyFill="1" applyBorder="1" applyAlignment="1">
      <alignment/>
      <protection/>
    </xf>
    <xf numFmtId="1" fontId="19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0" fontId="19" fillId="33" borderId="10" xfId="57" applyFont="1" applyFill="1" applyBorder="1" applyAlignment="1">
      <alignment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4" xfId="57" applyFont="1" applyFill="1" applyBorder="1">
      <alignment/>
      <protection/>
    </xf>
    <xf numFmtId="3" fontId="18" fillId="0" borderId="10" xfId="0" applyNumberFormat="1" applyFont="1" applyFill="1" applyBorder="1" applyAlignment="1">
      <alignment/>
    </xf>
    <xf numFmtId="1" fontId="18" fillId="0" borderId="14" xfId="57" applyNumberFormat="1" applyFont="1" applyFill="1" applyBorder="1">
      <alignment/>
      <protection/>
    </xf>
    <xf numFmtId="0" fontId="18" fillId="0" borderId="10" xfId="57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right" vertical="center"/>
      <protection/>
    </xf>
    <xf numFmtId="3" fontId="18" fillId="0" borderId="14" xfId="0" applyNumberFormat="1" applyFont="1" applyBorder="1" applyAlignment="1">
      <alignment horizontal="right" vertical="center"/>
    </xf>
    <xf numFmtId="1" fontId="18" fillId="0" borderId="10" xfId="57" applyNumberFormat="1" applyFont="1" applyFill="1" applyBorder="1" applyAlignment="1">
      <alignment vertical="center"/>
      <protection/>
    </xf>
    <xf numFmtId="1" fontId="18" fillId="0" borderId="14" xfId="0" applyNumberFormat="1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/>
    </xf>
    <xf numFmtId="0" fontId="18" fillId="0" borderId="10" xfId="57" applyFont="1" applyFill="1" applyBorder="1" applyAlignment="1">
      <alignment horizontal="center" vertical="center"/>
      <protection/>
    </xf>
    <xf numFmtId="49" fontId="18" fillId="0" borderId="22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1" fontId="18" fillId="0" borderId="14" xfId="57" applyNumberFormat="1" applyFont="1" applyFill="1" applyBorder="1" applyAlignment="1">
      <alignment vertical="center"/>
      <protection/>
    </xf>
    <xf numFmtId="1" fontId="18" fillId="0" borderId="10" xfId="0" applyNumberFormat="1" applyFont="1" applyFill="1" applyBorder="1" applyAlignment="1">
      <alignment vertical="center"/>
    </xf>
    <xf numFmtId="0" fontId="18" fillId="0" borderId="17" xfId="57" applyFont="1" applyFill="1" applyBorder="1" applyAlignment="1">
      <alignment horizontal="center" vertical="center"/>
      <protection/>
    </xf>
    <xf numFmtId="0" fontId="18" fillId="0" borderId="10" xfId="57" applyFont="1" applyFill="1" applyBorder="1">
      <alignment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61" fillId="0" borderId="10" xfId="0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 horizontal="right"/>
    </xf>
    <xf numFmtId="1" fontId="18" fillId="0" borderId="17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Border="1" applyAlignment="1">
      <alignment horizontal="right" vertical="center"/>
    </xf>
    <xf numFmtId="0" fontId="18" fillId="41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/>
    </xf>
    <xf numFmtId="184" fontId="18" fillId="0" borderId="17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7" xfId="0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3" fontId="20" fillId="34" borderId="17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11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7" fillId="39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9" fillId="34" borderId="11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11" fillId="34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11" fillId="34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2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left" shrinkToFit="1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9" fillId="34" borderId="15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11" fillId="34" borderId="2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34" borderId="15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34" borderId="1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4" fillId="0" borderId="10" xfId="0" applyFont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9" fillId="34" borderId="16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8" borderId="17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9" fillId="34" borderId="10" xfId="0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left" vertical="center"/>
    </xf>
    <xf numFmtId="1" fontId="0" fillId="0" borderId="22" xfId="0" applyNumberForma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" fontId="0" fillId="35" borderId="15" xfId="0" applyNumberFormat="1" applyFill="1" applyBorder="1" applyAlignment="1">
      <alignment horizontal="left" vertical="center"/>
    </xf>
    <xf numFmtId="1" fontId="0" fillId="35" borderId="22" xfId="0" applyNumberFormat="1" applyFill="1" applyBorder="1" applyAlignment="1">
      <alignment horizontal="left" vertical="center"/>
    </xf>
    <xf numFmtId="1" fontId="0" fillId="35" borderId="18" xfId="0" applyNumberFormat="1" applyFont="1" applyFill="1" applyBorder="1" applyAlignment="1">
      <alignment horizontal="left" vertical="center"/>
    </xf>
    <xf numFmtId="1" fontId="0" fillId="35" borderId="23" xfId="0" applyNumberFormat="1" applyFill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3" fontId="10" fillId="34" borderId="20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3" fontId="3" fillId="33" borderId="20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35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right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4.140625" style="0" customWidth="1"/>
    <col min="2" max="2" width="10.57421875" style="0" customWidth="1"/>
    <col min="3" max="11" width="7.7109375" style="0" customWidth="1"/>
    <col min="12" max="12" width="5.7109375" style="0" customWidth="1"/>
    <col min="13" max="13" width="5.8515625" style="0" customWidth="1"/>
    <col min="14" max="17" width="5.7109375" style="0" customWidth="1"/>
    <col min="18" max="18" width="8.710937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23</v>
      </c>
      <c r="B2" s="497"/>
      <c r="C2" s="497"/>
      <c r="D2" s="497"/>
    </row>
    <row r="4" spans="1:18" ht="12.75">
      <c r="A4" s="498" t="s">
        <v>497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</row>
    <row r="5" spans="1:18" ht="12.75">
      <c r="A5" s="498" t="s">
        <v>178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</row>
    <row r="6" spans="17:18" ht="12.75">
      <c r="Q6" s="502" t="s">
        <v>179</v>
      </c>
      <c r="R6" s="502"/>
    </row>
    <row r="7" spans="1:18" ht="12.75">
      <c r="A7" s="494" t="s">
        <v>177</v>
      </c>
      <c r="B7" s="490" t="s">
        <v>159</v>
      </c>
      <c r="C7" s="482" t="s">
        <v>164</v>
      </c>
      <c r="D7" s="483"/>
      <c r="E7" s="484"/>
      <c r="F7" s="479" t="s">
        <v>160</v>
      </c>
      <c r="G7" s="480"/>
      <c r="H7" s="481"/>
      <c r="I7" s="479" t="s">
        <v>161</v>
      </c>
      <c r="J7" s="480"/>
      <c r="K7" s="481"/>
      <c r="L7" s="503" t="s">
        <v>184</v>
      </c>
      <c r="M7" s="504"/>
      <c r="N7" s="504"/>
      <c r="O7" s="504"/>
      <c r="P7" s="504"/>
      <c r="Q7" s="504"/>
      <c r="R7" s="505"/>
    </row>
    <row r="8" spans="1:18" ht="12.75">
      <c r="A8" s="495"/>
      <c r="B8" s="491"/>
      <c r="C8" s="43" t="s">
        <v>2</v>
      </c>
      <c r="D8" s="43" t="s">
        <v>3</v>
      </c>
      <c r="E8" s="43" t="s">
        <v>4</v>
      </c>
      <c r="F8" s="43" t="s">
        <v>2</v>
      </c>
      <c r="G8" s="43" t="s">
        <v>3</v>
      </c>
      <c r="H8" s="43" t="s">
        <v>4</v>
      </c>
      <c r="I8" s="43" t="s">
        <v>2</v>
      </c>
      <c r="J8" s="43" t="s">
        <v>3</v>
      </c>
      <c r="K8" s="43" t="s">
        <v>4</v>
      </c>
      <c r="L8" s="478" t="s">
        <v>2</v>
      </c>
      <c r="M8" s="478"/>
      <c r="N8" s="478"/>
      <c r="O8" s="478" t="s">
        <v>3</v>
      </c>
      <c r="P8" s="478"/>
      <c r="Q8" s="479"/>
      <c r="R8" s="499" t="s">
        <v>126</v>
      </c>
    </row>
    <row r="9" spans="1:18" ht="12.75">
      <c r="A9" s="495"/>
      <c r="B9" s="492"/>
      <c r="C9" s="44"/>
      <c r="D9" s="44"/>
      <c r="E9" s="44"/>
      <c r="F9" s="44"/>
      <c r="G9" s="44"/>
      <c r="H9" s="44"/>
      <c r="I9" s="44"/>
      <c r="J9" s="44"/>
      <c r="K9" s="44"/>
      <c r="L9" s="479" t="s">
        <v>162</v>
      </c>
      <c r="M9" s="480"/>
      <c r="N9" s="481"/>
      <c r="O9" s="479" t="s">
        <v>162</v>
      </c>
      <c r="P9" s="480"/>
      <c r="Q9" s="480"/>
      <c r="R9" s="500"/>
    </row>
    <row r="10" spans="1:18" ht="12.75">
      <c r="A10" s="496"/>
      <c r="B10" s="493"/>
      <c r="C10" s="45" t="s">
        <v>163</v>
      </c>
      <c r="D10" s="45" t="s">
        <v>163</v>
      </c>
      <c r="E10" s="45" t="s">
        <v>163</v>
      </c>
      <c r="F10" s="45" t="s">
        <v>163</v>
      </c>
      <c r="G10" s="45" t="s">
        <v>163</v>
      </c>
      <c r="H10" s="45" t="s">
        <v>163</v>
      </c>
      <c r="I10" s="45" t="s">
        <v>163</v>
      </c>
      <c r="J10" s="45" t="s">
        <v>163</v>
      </c>
      <c r="K10" s="45" t="s">
        <v>163</v>
      </c>
      <c r="L10" s="43">
        <v>1</v>
      </c>
      <c r="M10" s="43">
        <v>3</v>
      </c>
      <c r="N10" s="43">
        <v>4</v>
      </c>
      <c r="O10" s="43">
        <v>1</v>
      </c>
      <c r="P10" s="43">
        <v>3</v>
      </c>
      <c r="Q10" s="43">
        <v>4</v>
      </c>
      <c r="R10" s="501"/>
    </row>
    <row r="11" spans="1:18" ht="12.75">
      <c r="A11" s="487" t="s">
        <v>165</v>
      </c>
      <c r="B11" s="1" t="s">
        <v>166</v>
      </c>
      <c r="C11" s="110">
        <v>0</v>
      </c>
      <c r="D11" s="111">
        <v>0</v>
      </c>
      <c r="E11" s="111">
        <f>C11+D11</f>
        <v>0</v>
      </c>
      <c r="F11" s="111">
        <v>0</v>
      </c>
      <c r="G11" s="111">
        <v>0</v>
      </c>
      <c r="H11" s="111">
        <f>F11+G11</f>
        <v>0</v>
      </c>
      <c r="I11" s="111">
        <v>12.8</v>
      </c>
      <c r="J11" s="111">
        <v>0</v>
      </c>
      <c r="K11" s="111">
        <f>I11+J11</f>
        <v>12.8</v>
      </c>
      <c r="L11" s="181">
        <v>11.8</v>
      </c>
      <c r="M11" s="181">
        <v>0</v>
      </c>
      <c r="N11" s="181">
        <v>1</v>
      </c>
      <c r="O11" s="181">
        <v>0</v>
      </c>
      <c r="P11" s="181">
        <v>0</v>
      </c>
      <c r="Q11" s="181">
        <v>0</v>
      </c>
      <c r="R11" s="112">
        <f>E11+H11+K11</f>
        <v>12.8</v>
      </c>
    </row>
    <row r="12" spans="1:18" ht="12.75">
      <c r="A12" s="488"/>
      <c r="B12" s="1" t="s">
        <v>167</v>
      </c>
      <c r="C12" s="111">
        <v>0</v>
      </c>
      <c r="D12" s="111">
        <v>0</v>
      </c>
      <c r="E12" s="111">
        <f>C12+D12</f>
        <v>0</v>
      </c>
      <c r="F12" s="111">
        <v>0</v>
      </c>
      <c r="G12" s="111">
        <v>0</v>
      </c>
      <c r="H12" s="111">
        <f>F12+G12</f>
        <v>0</v>
      </c>
      <c r="I12" s="111">
        <v>8.2</v>
      </c>
      <c r="J12" s="111">
        <v>2.5</v>
      </c>
      <c r="K12" s="111">
        <f>I12+J12</f>
        <v>10.7</v>
      </c>
      <c r="L12" s="111">
        <v>8.2</v>
      </c>
      <c r="M12" s="111">
        <v>2</v>
      </c>
      <c r="N12" s="111">
        <v>0.5</v>
      </c>
      <c r="O12" s="111">
        <v>0</v>
      </c>
      <c r="P12" s="111">
        <v>0</v>
      </c>
      <c r="Q12" s="111">
        <v>0</v>
      </c>
      <c r="R12" s="112">
        <f>E12+H12+K12</f>
        <v>10.7</v>
      </c>
    </row>
    <row r="13" spans="1:18" ht="12.75">
      <c r="A13" s="488"/>
      <c r="B13" s="1" t="s">
        <v>13</v>
      </c>
      <c r="C13" s="111">
        <v>0.4</v>
      </c>
      <c r="D13" s="111">
        <v>0.5</v>
      </c>
      <c r="E13" s="111">
        <f>C13+D13</f>
        <v>0.9</v>
      </c>
      <c r="F13" s="111">
        <v>0</v>
      </c>
      <c r="G13" s="111">
        <v>0</v>
      </c>
      <c r="H13" s="111">
        <f>F13+G13</f>
        <v>0</v>
      </c>
      <c r="I13" s="111">
        <v>9.4</v>
      </c>
      <c r="J13" s="111">
        <v>5</v>
      </c>
      <c r="K13" s="111">
        <f>I13+J13</f>
        <v>14.4</v>
      </c>
      <c r="L13" s="111">
        <v>13.8</v>
      </c>
      <c r="M13" s="111">
        <v>1.5</v>
      </c>
      <c r="N13" s="111">
        <v>0</v>
      </c>
      <c r="O13" s="111">
        <v>0</v>
      </c>
      <c r="P13" s="111">
        <v>0</v>
      </c>
      <c r="Q13" s="111">
        <v>0</v>
      </c>
      <c r="R13" s="112">
        <f>E13+H13+K13</f>
        <v>15.3</v>
      </c>
    </row>
    <row r="14" spans="1:18" ht="12.75">
      <c r="A14" s="489"/>
      <c r="B14" s="54" t="s">
        <v>4</v>
      </c>
      <c r="C14" s="113">
        <f>SUM(C11:C13)</f>
        <v>0.4</v>
      </c>
      <c r="D14" s="113">
        <f aca="true" t="shared" si="0" ref="D14:J14">SUM(D11:D13)</f>
        <v>0.5</v>
      </c>
      <c r="E14" s="113">
        <f t="shared" si="0"/>
        <v>0.9</v>
      </c>
      <c r="F14" s="113">
        <f t="shared" si="0"/>
        <v>0</v>
      </c>
      <c r="G14" s="113">
        <f t="shared" si="0"/>
        <v>0</v>
      </c>
      <c r="H14" s="113">
        <f t="shared" si="0"/>
        <v>0</v>
      </c>
      <c r="I14" s="113">
        <f t="shared" si="0"/>
        <v>30.4</v>
      </c>
      <c r="J14" s="113">
        <f t="shared" si="0"/>
        <v>7.5</v>
      </c>
      <c r="K14" s="113">
        <f>SUM(K11:K13)</f>
        <v>37.9</v>
      </c>
      <c r="L14" s="113">
        <f>SUM(L11:L13)</f>
        <v>33.8</v>
      </c>
      <c r="M14" s="113">
        <f aca="true" t="shared" si="1" ref="M14:R14">SUM(M11:M13)</f>
        <v>3.5</v>
      </c>
      <c r="N14" s="113">
        <f t="shared" si="1"/>
        <v>1.5</v>
      </c>
      <c r="O14" s="113">
        <f t="shared" si="1"/>
        <v>0</v>
      </c>
      <c r="P14" s="113">
        <f t="shared" si="1"/>
        <v>0</v>
      </c>
      <c r="Q14" s="113">
        <f t="shared" si="1"/>
        <v>0</v>
      </c>
      <c r="R14" s="113">
        <f t="shared" si="1"/>
        <v>38.8</v>
      </c>
    </row>
    <row r="15" spans="1:18" ht="12.75">
      <c r="A15" s="12"/>
      <c r="B15" s="1" t="s">
        <v>168</v>
      </c>
      <c r="C15" s="185">
        <v>2.5</v>
      </c>
      <c r="D15" s="185">
        <v>6</v>
      </c>
      <c r="E15" s="185">
        <f>C15+D15</f>
        <v>8.5</v>
      </c>
      <c r="F15" s="185">
        <v>0</v>
      </c>
      <c r="G15" s="185">
        <v>0</v>
      </c>
      <c r="H15" s="185">
        <v>0</v>
      </c>
      <c r="I15" s="185">
        <v>12.8</v>
      </c>
      <c r="J15" s="185">
        <v>7.5</v>
      </c>
      <c r="K15" s="185">
        <f>I15+J15</f>
        <v>20.3</v>
      </c>
      <c r="L15" s="185">
        <v>15.3</v>
      </c>
      <c r="M15" s="185">
        <v>0</v>
      </c>
      <c r="N15" s="185">
        <v>0</v>
      </c>
      <c r="O15" s="185">
        <v>13.5</v>
      </c>
      <c r="P15" s="185">
        <v>0</v>
      </c>
      <c r="Q15" s="185">
        <v>0</v>
      </c>
      <c r="R15" s="112">
        <f>E15+H15+K15</f>
        <v>28.8</v>
      </c>
    </row>
    <row r="16" spans="1:18" ht="12.75">
      <c r="A16" s="168" t="s">
        <v>170</v>
      </c>
      <c r="B16" s="1" t="s">
        <v>169</v>
      </c>
      <c r="C16" s="185">
        <v>5.5</v>
      </c>
      <c r="D16" s="185">
        <v>12</v>
      </c>
      <c r="E16" s="185">
        <f>C16+D16</f>
        <v>17.5</v>
      </c>
      <c r="F16" s="185">
        <v>0</v>
      </c>
      <c r="G16" s="185">
        <v>0</v>
      </c>
      <c r="H16" s="185">
        <v>0</v>
      </c>
      <c r="I16" s="185">
        <v>12</v>
      </c>
      <c r="J16" s="185">
        <v>2</v>
      </c>
      <c r="K16" s="185">
        <f>I16+J16</f>
        <v>14</v>
      </c>
      <c r="L16" s="185">
        <v>15.5</v>
      </c>
      <c r="M16" s="185">
        <v>2</v>
      </c>
      <c r="N16" s="185">
        <v>0</v>
      </c>
      <c r="O16" s="185">
        <v>8</v>
      </c>
      <c r="P16" s="185">
        <v>2</v>
      </c>
      <c r="Q16" s="185">
        <v>4</v>
      </c>
      <c r="R16" s="112">
        <f>E16+H16+K16</f>
        <v>31.5</v>
      </c>
    </row>
    <row r="17" spans="1:18" ht="12.75">
      <c r="A17" s="14"/>
      <c r="B17" s="54" t="s">
        <v>4</v>
      </c>
      <c r="C17" s="113">
        <f>SUM(C15:C16)</f>
        <v>8</v>
      </c>
      <c r="D17" s="113">
        <f aca="true" t="shared" si="2" ref="D17:R17">SUM(D15:D16)</f>
        <v>18</v>
      </c>
      <c r="E17" s="113">
        <f t="shared" si="2"/>
        <v>26</v>
      </c>
      <c r="F17" s="113">
        <f t="shared" si="2"/>
        <v>0</v>
      </c>
      <c r="G17" s="113">
        <f t="shared" si="2"/>
        <v>0</v>
      </c>
      <c r="H17" s="113">
        <f t="shared" si="2"/>
        <v>0</v>
      </c>
      <c r="I17" s="113">
        <f t="shared" si="2"/>
        <v>24.8</v>
      </c>
      <c r="J17" s="113">
        <f t="shared" si="2"/>
        <v>9.5</v>
      </c>
      <c r="K17" s="113">
        <f t="shared" si="2"/>
        <v>34.3</v>
      </c>
      <c r="L17" s="113">
        <f t="shared" si="2"/>
        <v>30.8</v>
      </c>
      <c r="M17" s="113">
        <f t="shared" si="2"/>
        <v>2</v>
      </c>
      <c r="N17" s="113">
        <f t="shared" si="2"/>
        <v>0</v>
      </c>
      <c r="O17" s="113">
        <f t="shared" si="2"/>
        <v>21.5</v>
      </c>
      <c r="P17" s="113">
        <f t="shared" si="2"/>
        <v>2</v>
      </c>
      <c r="Q17" s="113">
        <f t="shared" si="2"/>
        <v>4</v>
      </c>
      <c r="R17" s="113">
        <f t="shared" si="2"/>
        <v>60.3</v>
      </c>
    </row>
    <row r="18" spans="1:18" ht="12.75">
      <c r="A18" s="12"/>
      <c r="B18" s="1" t="s">
        <v>171</v>
      </c>
      <c r="C18" s="114">
        <v>0</v>
      </c>
      <c r="D18" s="147">
        <v>0</v>
      </c>
      <c r="E18" s="114">
        <f>SUM(C18:D18)</f>
        <v>0</v>
      </c>
      <c r="F18" s="114">
        <v>0</v>
      </c>
      <c r="G18" s="114">
        <v>0</v>
      </c>
      <c r="H18" s="114">
        <f>SUM(F18:G18)</f>
        <v>0</v>
      </c>
      <c r="I18" s="114">
        <v>1</v>
      </c>
      <c r="J18" s="114">
        <v>0</v>
      </c>
      <c r="K18" s="114">
        <f>SUM(I18:J18)</f>
        <v>1</v>
      </c>
      <c r="L18" s="114">
        <f>H18+K18</f>
        <v>1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5">
        <f>SUM(L18:Q18)</f>
        <v>1</v>
      </c>
    </row>
    <row r="19" spans="1:18" ht="12.75">
      <c r="A19" s="168" t="s">
        <v>176</v>
      </c>
      <c r="B19" s="1" t="s">
        <v>172</v>
      </c>
      <c r="C19" s="114">
        <v>0</v>
      </c>
      <c r="D19" s="147">
        <v>0</v>
      </c>
      <c r="E19" s="114">
        <f>SUM(C19:D19)</f>
        <v>0</v>
      </c>
      <c r="F19" s="114">
        <v>0</v>
      </c>
      <c r="G19" s="114">
        <v>0</v>
      </c>
      <c r="H19" s="114">
        <f>SUM(F19:G19)</f>
        <v>0</v>
      </c>
      <c r="I19" s="114">
        <v>3.8</v>
      </c>
      <c r="J19" s="114">
        <v>0</v>
      </c>
      <c r="K19" s="114">
        <f>SUM(I19:J19)</f>
        <v>3.8</v>
      </c>
      <c r="L19" s="114">
        <f>H19+K19</f>
        <v>3.8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5">
        <f>SUM(L19:Q19)</f>
        <v>3.8</v>
      </c>
    </row>
    <row r="20" spans="1:18" ht="12.75">
      <c r="A20" s="14"/>
      <c r="B20" s="54" t="s">
        <v>4</v>
      </c>
      <c r="C20" s="113">
        <f>SUM(C18:C19)</f>
        <v>0</v>
      </c>
      <c r="D20" s="113">
        <f aca="true" t="shared" si="3" ref="D20:Q20">SUM(D18:D19)</f>
        <v>0</v>
      </c>
      <c r="E20" s="113">
        <f t="shared" si="3"/>
        <v>0</v>
      </c>
      <c r="F20" s="113">
        <f t="shared" si="3"/>
        <v>0</v>
      </c>
      <c r="G20" s="113">
        <f t="shared" si="3"/>
        <v>0</v>
      </c>
      <c r="H20" s="113">
        <f t="shared" si="3"/>
        <v>0</v>
      </c>
      <c r="I20" s="113">
        <f t="shared" si="3"/>
        <v>4.8</v>
      </c>
      <c r="J20" s="113">
        <f t="shared" si="3"/>
        <v>0</v>
      </c>
      <c r="K20" s="113">
        <f t="shared" si="3"/>
        <v>4.8</v>
      </c>
      <c r="L20" s="113">
        <f t="shared" si="3"/>
        <v>4.8</v>
      </c>
      <c r="M20" s="113">
        <f t="shared" si="3"/>
        <v>0</v>
      </c>
      <c r="N20" s="113">
        <f t="shared" si="3"/>
        <v>0</v>
      </c>
      <c r="O20" s="113">
        <f t="shared" si="3"/>
        <v>0</v>
      </c>
      <c r="P20" s="113">
        <f t="shared" si="3"/>
        <v>0</v>
      </c>
      <c r="Q20" s="113">
        <f t="shared" si="3"/>
        <v>0</v>
      </c>
      <c r="R20" s="113">
        <f>SUM(R18:R19)</f>
        <v>4.8</v>
      </c>
    </row>
    <row r="21" spans="1:18" ht="12.75">
      <c r="A21" s="12"/>
      <c r="B21" s="1" t="s">
        <v>173</v>
      </c>
      <c r="C21" s="111">
        <v>0</v>
      </c>
      <c r="D21" s="111">
        <v>0</v>
      </c>
      <c r="E21" s="111">
        <v>0</v>
      </c>
      <c r="F21" s="114">
        <v>0</v>
      </c>
      <c r="G21" s="114">
        <v>0</v>
      </c>
      <c r="H21" s="111">
        <v>0</v>
      </c>
      <c r="I21" s="111">
        <v>0</v>
      </c>
      <c r="J21" s="111">
        <v>0</v>
      </c>
      <c r="K21" s="111">
        <f>I21+J21</f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2">
        <f>E21+H21+K21</f>
        <v>0</v>
      </c>
    </row>
    <row r="22" spans="1:18" ht="12.75">
      <c r="A22" s="168" t="s">
        <v>175</v>
      </c>
      <c r="B22" s="1" t="s">
        <v>174</v>
      </c>
      <c r="C22" s="111">
        <v>0</v>
      </c>
      <c r="D22" s="111">
        <v>0</v>
      </c>
      <c r="E22" s="111">
        <v>0</v>
      </c>
      <c r="F22" s="114">
        <v>0</v>
      </c>
      <c r="G22" s="114">
        <v>0</v>
      </c>
      <c r="H22" s="111">
        <v>0</v>
      </c>
      <c r="I22" s="111">
        <v>1.3</v>
      </c>
      <c r="J22" s="111">
        <v>0.5</v>
      </c>
      <c r="K22" s="111">
        <f>I22+J22</f>
        <v>1.8</v>
      </c>
      <c r="L22" s="111">
        <v>1.3</v>
      </c>
      <c r="M22" s="111">
        <v>0</v>
      </c>
      <c r="N22" s="111">
        <v>0</v>
      </c>
      <c r="O22" s="111">
        <v>0.5</v>
      </c>
      <c r="P22" s="111">
        <v>0</v>
      </c>
      <c r="Q22" s="111">
        <v>0</v>
      </c>
      <c r="R22" s="112">
        <f>E22+H22+K22</f>
        <v>1.8</v>
      </c>
    </row>
    <row r="23" spans="1:18" ht="12.75">
      <c r="A23" s="14"/>
      <c r="B23" s="54" t="s">
        <v>4</v>
      </c>
      <c r="C23" s="113">
        <f>SUM(C21:C22)</f>
        <v>0</v>
      </c>
      <c r="D23" s="113">
        <f aca="true" t="shared" si="4" ref="D23:R23">SUM(D21:D22)</f>
        <v>0</v>
      </c>
      <c r="E23" s="113">
        <f t="shared" si="4"/>
        <v>0</v>
      </c>
      <c r="F23" s="113">
        <f t="shared" si="4"/>
        <v>0</v>
      </c>
      <c r="G23" s="113">
        <f t="shared" si="4"/>
        <v>0</v>
      </c>
      <c r="H23" s="113">
        <f t="shared" si="4"/>
        <v>0</v>
      </c>
      <c r="I23" s="113">
        <f t="shared" si="4"/>
        <v>1.3</v>
      </c>
      <c r="J23" s="113">
        <f t="shared" si="4"/>
        <v>0.5</v>
      </c>
      <c r="K23" s="113">
        <f t="shared" si="4"/>
        <v>1.8</v>
      </c>
      <c r="L23" s="113">
        <f t="shared" si="4"/>
        <v>1.3</v>
      </c>
      <c r="M23" s="113">
        <f t="shared" si="4"/>
        <v>0</v>
      </c>
      <c r="N23" s="113">
        <f t="shared" si="4"/>
        <v>0</v>
      </c>
      <c r="O23" s="113">
        <f t="shared" si="4"/>
        <v>0.5</v>
      </c>
      <c r="P23" s="113">
        <f t="shared" si="4"/>
        <v>0</v>
      </c>
      <c r="Q23" s="113">
        <f t="shared" si="4"/>
        <v>0</v>
      </c>
      <c r="R23" s="113">
        <f t="shared" si="4"/>
        <v>1.8</v>
      </c>
    </row>
    <row r="24" spans="1:18" ht="12.75">
      <c r="A24" s="485" t="s">
        <v>132</v>
      </c>
      <c r="B24" s="486"/>
      <c r="C24" s="116">
        <f>C14+C17+C20+C23</f>
        <v>8.4</v>
      </c>
      <c r="D24" s="116">
        <f aca="true" t="shared" si="5" ref="D24:Q24">D14+D17+D20+D23</f>
        <v>18.5</v>
      </c>
      <c r="E24" s="116">
        <f t="shared" si="5"/>
        <v>26.9</v>
      </c>
      <c r="F24" s="116">
        <f t="shared" si="5"/>
        <v>0</v>
      </c>
      <c r="G24" s="116">
        <f t="shared" si="5"/>
        <v>0</v>
      </c>
      <c r="H24" s="116">
        <f t="shared" si="5"/>
        <v>0</v>
      </c>
      <c r="I24" s="116">
        <f t="shared" si="5"/>
        <v>61.3</v>
      </c>
      <c r="J24" s="116">
        <f t="shared" si="5"/>
        <v>17.5</v>
      </c>
      <c r="K24" s="116">
        <f t="shared" si="5"/>
        <v>78.79999999999998</v>
      </c>
      <c r="L24" s="116">
        <f t="shared" si="5"/>
        <v>70.69999999999999</v>
      </c>
      <c r="M24" s="116">
        <f t="shared" si="5"/>
        <v>5.5</v>
      </c>
      <c r="N24" s="116">
        <f t="shared" si="5"/>
        <v>1.5</v>
      </c>
      <c r="O24" s="116">
        <f t="shared" si="5"/>
        <v>22</v>
      </c>
      <c r="P24" s="116">
        <f t="shared" si="5"/>
        <v>2</v>
      </c>
      <c r="Q24" s="116">
        <f t="shared" si="5"/>
        <v>4</v>
      </c>
      <c r="R24" s="117">
        <f>R14+R17+R20+R23</f>
        <v>105.69999999999999</v>
      </c>
    </row>
    <row r="27" spans="1:7" ht="12.75">
      <c r="A27" s="8" t="s">
        <v>354</v>
      </c>
      <c r="B27" s="477" t="s">
        <v>181</v>
      </c>
      <c r="C27" s="477"/>
      <c r="D27" s="477"/>
      <c r="E27" s="477"/>
      <c r="F27" s="477"/>
      <c r="G27" s="477"/>
    </row>
    <row r="28" spans="2:7" ht="12.75">
      <c r="B28" s="477" t="s">
        <v>180</v>
      </c>
      <c r="C28" s="477"/>
      <c r="D28" s="477"/>
      <c r="E28" s="477"/>
      <c r="F28" s="477"/>
      <c r="G28" s="477"/>
    </row>
    <row r="29" spans="2:7" ht="12.75">
      <c r="B29" s="477" t="s">
        <v>294</v>
      </c>
      <c r="C29" s="477"/>
      <c r="D29" s="477"/>
      <c r="E29" s="477"/>
      <c r="F29" s="477"/>
      <c r="G29" s="477"/>
    </row>
  </sheetData>
  <sheetProtection/>
  <mergeCells count="21">
    <mergeCell ref="F7:H7"/>
    <mergeCell ref="A7:A10"/>
    <mergeCell ref="A1:D1"/>
    <mergeCell ref="A2:D2"/>
    <mergeCell ref="A4:R4"/>
    <mergeCell ref="R8:R10"/>
    <mergeCell ref="L9:N9"/>
    <mergeCell ref="A5:R5"/>
    <mergeCell ref="O8:Q8"/>
    <mergeCell ref="Q6:R6"/>
    <mergeCell ref="L7:R7"/>
    <mergeCell ref="B28:G28"/>
    <mergeCell ref="L8:N8"/>
    <mergeCell ref="B27:G27"/>
    <mergeCell ref="O9:Q9"/>
    <mergeCell ref="I7:K7"/>
    <mergeCell ref="B29:G29"/>
    <mergeCell ref="C7:E7"/>
    <mergeCell ref="A24:B24"/>
    <mergeCell ref="A11:A14"/>
    <mergeCell ref="B7:B1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36">
      <selection activeCell="I141" sqref="I141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9.7109375" style="0" customWidth="1"/>
    <col min="9" max="9" width="9.7109375" style="0" customWidth="1"/>
  </cols>
  <sheetData>
    <row r="1" spans="1:3" ht="12.75">
      <c r="A1" s="497" t="s">
        <v>22</v>
      </c>
      <c r="B1" s="497"/>
      <c r="C1" s="497"/>
    </row>
    <row r="2" spans="1:5" ht="12.75">
      <c r="A2" s="497" t="s">
        <v>23</v>
      </c>
      <c r="B2" s="497"/>
      <c r="C2" s="3"/>
      <c r="E2" s="2" t="s">
        <v>21</v>
      </c>
    </row>
    <row r="3" spans="1:9" ht="12.75">
      <c r="A3" s="498" t="s">
        <v>501</v>
      </c>
      <c r="B3" s="498"/>
      <c r="C3" s="498"/>
      <c r="D3" s="498"/>
      <c r="E3" s="498"/>
      <c r="F3" s="498"/>
      <c r="G3" s="498"/>
      <c r="H3" s="498"/>
      <c r="I3" s="498"/>
    </row>
    <row r="4" ht="12.75" customHeight="1">
      <c r="I4" s="28" t="s">
        <v>310</v>
      </c>
    </row>
    <row r="5" spans="1:9" ht="12.75">
      <c r="A5" s="499" t="s">
        <v>14</v>
      </c>
      <c r="B5" s="528" t="s">
        <v>391</v>
      </c>
      <c r="C5" s="499" t="s">
        <v>1</v>
      </c>
      <c r="D5" s="530" t="s">
        <v>57</v>
      </c>
      <c r="E5" s="530"/>
      <c r="F5" s="530"/>
      <c r="G5" s="530" t="s">
        <v>58</v>
      </c>
      <c r="H5" s="530"/>
      <c r="I5" s="530"/>
    </row>
    <row r="6" spans="1:9" ht="12.75">
      <c r="A6" s="501"/>
      <c r="B6" s="529"/>
      <c r="C6" s="501"/>
      <c r="D6" s="169" t="s">
        <v>2</v>
      </c>
      <c r="E6" s="169" t="s">
        <v>3</v>
      </c>
      <c r="F6" s="169" t="s">
        <v>4</v>
      </c>
      <c r="G6" s="169" t="s">
        <v>5</v>
      </c>
      <c r="H6" s="169" t="s">
        <v>3</v>
      </c>
      <c r="I6" s="169" t="s">
        <v>4</v>
      </c>
    </row>
    <row r="7" spans="1:9" ht="12.75" customHeight="1">
      <c r="A7" s="531" t="s">
        <v>10</v>
      </c>
      <c r="B7" s="534" t="s">
        <v>311</v>
      </c>
      <c r="C7" s="4" t="s">
        <v>6</v>
      </c>
      <c r="D7" s="39">
        <v>30572</v>
      </c>
      <c r="E7" s="39">
        <v>47588</v>
      </c>
      <c r="F7" s="39">
        <f aca="true" t="shared" si="0" ref="F7:F12">D7+E7</f>
        <v>78160</v>
      </c>
      <c r="G7" s="39">
        <f aca="true" t="shared" si="1" ref="G7:G12">D7*0.84545</f>
        <v>25847.097400000002</v>
      </c>
      <c r="H7" s="39">
        <f aca="true" t="shared" si="2" ref="H7:H12">E7*0.8893</f>
        <v>42320.0084</v>
      </c>
      <c r="I7" s="39">
        <f aca="true" t="shared" si="3" ref="I7:I12">G7+H7</f>
        <v>68167.1058</v>
      </c>
    </row>
    <row r="8" spans="1:9" ht="12.75">
      <c r="A8" s="532"/>
      <c r="B8" s="535"/>
      <c r="C8" s="4" t="s">
        <v>7</v>
      </c>
      <c r="D8" s="39">
        <v>709</v>
      </c>
      <c r="E8" s="39">
        <v>431</v>
      </c>
      <c r="F8" s="39">
        <f t="shared" si="0"/>
        <v>1140</v>
      </c>
      <c r="G8" s="39">
        <f t="shared" si="1"/>
        <v>599.4240500000001</v>
      </c>
      <c r="H8" s="39">
        <f t="shared" si="2"/>
        <v>383.2883</v>
      </c>
      <c r="I8" s="39">
        <f t="shared" si="3"/>
        <v>982.71235</v>
      </c>
    </row>
    <row r="9" spans="1:9" ht="12.75">
      <c r="A9" s="532"/>
      <c r="B9" s="536"/>
      <c r="C9" s="4" t="s">
        <v>8</v>
      </c>
      <c r="D9" s="39">
        <v>0</v>
      </c>
      <c r="E9" s="39">
        <v>3410</v>
      </c>
      <c r="F9" s="39">
        <f t="shared" si="0"/>
        <v>3410</v>
      </c>
      <c r="G9" s="39">
        <f t="shared" si="1"/>
        <v>0</v>
      </c>
      <c r="H9" s="39">
        <f t="shared" si="2"/>
        <v>3032.513</v>
      </c>
      <c r="I9" s="39">
        <f t="shared" si="3"/>
        <v>3032.513</v>
      </c>
    </row>
    <row r="10" spans="1:9" ht="12.75">
      <c r="A10" s="532"/>
      <c r="B10" s="534" t="s">
        <v>312</v>
      </c>
      <c r="C10" s="4" t="s">
        <v>6</v>
      </c>
      <c r="D10" s="39">
        <v>1735</v>
      </c>
      <c r="E10" s="39">
        <v>12481</v>
      </c>
      <c r="F10" s="39">
        <f t="shared" si="0"/>
        <v>14216</v>
      </c>
      <c r="G10" s="39">
        <f t="shared" si="1"/>
        <v>1466.8557500000002</v>
      </c>
      <c r="H10" s="39">
        <f t="shared" si="2"/>
        <v>11099.353299999999</v>
      </c>
      <c r="I10" s="39">
        <f t="shared" si="3"/>
        <v>12566.20905</v>
      </c>
    </row>
    <row r="11" spans="1:9" ht="12.75">
      <c r="A11" s="532"/>
      <c r="B11" s="535"/>
      <c r="C11" s="4" t="s">
        <v>7</v>
      </c>
      <c r="D11" s="39">
        <v>50</v>
      </c>
      <c r="E11" s="39">
        <v>50</v>
      </c>
      <c r="F11" s="39">
        <f t="shared" si="0"/>
        <v>100</v>
      </c>
      <c r="G11" s="39">
        <f t="shared" si="1"/>
        <v>42.2725</v>
      </c>
      <c r="H11" s="39">
        <f t="shared" si="2"/>
        <v>44.464999999999996</v>
      </c>
      <c r="I11" s="39">
        <f t="shared" si="3"/>
        <v>86.7375</v>
      </c>
    </row>
    <row r="12" spans="1:9" ht="12.75">
      <c r="A12" s="532"/>
      <c r="B12" s="536"/>
      <c r="C12" s="4" t="s">
        <v>8</v>
      </c>
      <c r="D12" s="39">
        <v>0</v>
      </c>
      <c r="E12" s="39">
        <v>1500</v>
      </c>
      <c r="F12" s="39">
        <f t="shared" si="0"/>
        <v>1500</v>
      </c>
      <c r="G12" s="39">
        <f t="shared" si="1"/>
        <v>0</v>
      </c>
      <c r="H12" s="39">
        <f t="shared" si="2"/>
        <v>1333.95</v>
      </c>
      <c r="I12" s="39">
        <f t="shared" si="3"/>
        <v>1333.95</v>
      </c>
    </row>
    <row r="13" spans="1:9" ht="12.75">
      <c r="A13" s="537" t="s">
        <v>291</v>
      </c>
      <c r="B13" s="538"/>
      <c r="C13" s="539"/>
      <c r="D13" s="51">
        <f aca="true" t="shared" si="4" ref="D13:I13">SUM(D7:D12)</f>
        <v>33066</v>
      </c>
      <c r="E13" s="51">
        <f t="shared" si="4"/>
        <v>65460</v>
      </c>
      <c r="F13" s="51">
        <f t="shared" si="4"/>
        <v>98526</v>
      </c>
      <c r="G13" s="51">
        <f t="shared" si="4"/>
        <v>27955.6497</v>
      </c>
      <c r="H13" s="51">
        <f t="shared" si="4"/>
        <v>58213.577999999994</v>
      </c>
      <c r="I13" s="51">
        <f t="shared" si="4"/>
        <v>86169.22770000002</v>
      </c>
    </row>
    <row r="14" spans="1:9" ht="12.75">
      <c r="A14" s="531" t="s">
        <v>16</v>
      </c>
      <c r="B14" s="543" t="s">
        <v>312</v>
      </c>
      <c r="C14" s="4" t="s">
        <v>6</v>
      </c>
      <c r="D14" s="39">
        <v>577</v>
      </c>
      <c r="E14" s="39">
        <v>9953</v>
      </c>
      <c r="F14" s="68">
        <f aca="true" t="shared" si="5" ref="F14:F34">D14+E14</f>
        <v>10530</v>
      </c>
      <c r="G14" s="39">
        <v>479</v>
      </c>
      <c r="H14" s="39">
        <v>8497</v>
      </c>
      <c r="I14" s="39">
        <f aca="true" t="shared" si="6" ref="I14:I34">G14+H14</f>
        <v>8976</v>
      </c>
    </row>
    <row r="15" spans="1:9" ht="12.75">
      <c r="A15" s="532"/>
      <c r="B15" s="544"/>
      <c r="C15" s="4" t="s">
        <v>7</v>
      </c>
      <c r="D15" s="39">
        <v>272</v>
      </c>
      <c r="E15" s="39">
        <v>119</v>
      </c>
      <c r="F15" s="68">
        <f t="shared" si="5"/>
        <v>391</v>
      </c>
      <c r="G15" s="39">
        <v>228</v>
      </c>
      <c r="H15" s="39">
        <v>100</v>
      </c>
      <c r="I15" s="39">
        <f t="shared" si="6"/>
        <v>328</v>
      </c>
    </row>
    <row r="16" spans="1:9" ht="12.75">
      <c r="A16" s="532"/>
      <c r="B16" s="545"/>
      <c r="C16" s="4" t="s">
        <v>8</v>
      </c>
      <c r="D16" s="39">
        <v>61</v>
      </c>
      <c r="E16" s="39">
        <v>2086</v>
      </c>
      <c r="F16" s="68">
        <f t="shared" si="5"/>
        <v>2147</v>
      </c>
      <c r="G16" s="39">
        <v>50</v>
      </c>
      <c r="H16" s="39">
        <v>1773</v>
      </c>
      <c r="I16" s="39">
        <f t="shared" si="6"/>
        <v>1823</v>
      </c>
    </row>
    <row r="17" spans="1:9" ht="12.75">
      <c r="A17" s="532"/>
      <c r="B17" s="543" t="s">
        <v>168</v>
      </c>
      <c r="C17" s="4" t="s">
        <v>6</v>
      </c>
      <c r="D17" s="83">
        <v>6967</v>
      </c>
      <c r="E17" s="83">
        <v>16530</v>
      </c>
      <c r="F17" s="68">
        <f t="shared" si="5"/>
        <v>23497</v>
      </c>
      <c r="G17" s="39">
        <v>5715</v>
      </c>
      <c r="H17" s="39">
        <v>14099</v>
      </c>
      <c r="I17" s="39">
        <f t="shared" si="6"/>
        <v>19814</v>
      </c>
    </row>
    <row r="18" spans="1:9" ht="12.75">
      <c r="A18" s="532"/>
      <c r="B18" s="544"/>
      <c r="C18" s="4" t="s">
        <v>7</v>
      </c>
      <c r="D18" s="83">
        <v>150</v>
      </c>
      <c r="E18" s="83">
        <v>67</v>
      </c>
      <c r="F18" s="68">
        <f t="shared" si="5"/>
        <v>217</v>
      </c>
      <c r="G18" s="39">
        <v>125</v>
      </c>
      <c r="H18" s="39">
        <v>57</v>
      </c>
      <c r="I18" s="39">
        <f t="shared" si="6"/>
        <v>182</v>
      </c>
    </row>
    <row r="19" spans="1:9" ht="12.75">
      <c r="A19" s="532"/>
      <c r="B19" s="545"/>
      <c r="C19" s="4" t="s">
        <v>8</v>
      </c>
      <c r="D19" s="83">
        <v>0</v>
      </c>
      <c r="E19" s="83">
        <v>159</v>
      </c>
      <c r="F19" s="68">
        <f t="shared" si="5"/>
        <v>159</v>
      </c>
      <c r="G19" s="39">
        <v>0</v>
      </c>
      <c r="H19" s="39">
        <v>135</v>
      </c>
      <c r="I19" s="39">
        <f t="shared" si="6"/>
        <v>135</v>
      </c>
    </row>
    <row r="20" spans="1:9" ht="12.75">
      <c r="A20" s="532"/>
      <c r="B20" s="543" t="s">
        <v>311</v>
      </c>
      <c r="C20" s="4" t="s">
        <v>6</v>
      </c>
      <c r="D20" s="83">
        <v>2250</v>
      </c>
      <c r="E20" s="83">
        <v>6630</v>
      </c>
      <c r="F20" s="42">
        <f t="shared" si="5"/>
        <v>8880</v>
      </c>
      <c r="G20" s="83">
        <v>1887</v>
      </c>
      <c r="H20" s="83">
        <v>5775</v>
      </c>
      <c r="I20" s="39">
        <f t="shared" si="6"/>
        <v>7662</v>
      </c>
    </row>
    <row r="21" spans="1:9" ht="12.75">
      <c r="A21" s="532"/>
      <c r="B21" s="544"/>
      <c r="C21" s="4" t="s">
        <v>7</v>
      </c>
      <c r="D21" s="39">
        <v>0</v>
      </c>
      <c r="E21" s="39">
        <v>0</v>
      </c>
      <c r="F21" s="68">
        <f t="shared" si="5"/>
        <v>0</v>
      </c>
      <c r="G21" s="39">
        <v>0</v>
      </c>
      <c r="H21" s="39">
        <v>0</v>
      </c>
      <c r="I21" s="39">
        <f t="shared" si="6"/>
        <v>0</v>
      </c>
    </row>
    <row r="22" spans="1:9" ht="12.75">
      <c r="A22" s="532"/>
      <c r="B22" s="545"/>
      <c r="C22" s="4" t="s">
        <v>8</v>
      </c>
      <c r="D22" s="39">
        <v>0</v>
      </c>
      <c r="E22" s="39">
        <v>0</v>
      </c>
      <c r="F22" s="68">
        <f t="shared" si="5"/>
        <v>0</v>
      </c>
      <c r="G22" s="39">
        <v>0</v>
      </c>
      <c r="H22" s="39">
        <v>0</v>
      </c>
      <c r="I22" s="39">
        <f t="shared" si="6"/>
        <v>0</v>
      </c>
    </row>
    <row r="23" spans="1:9" ht="12.75">
      <c r="A23" s="532"/>
      <c r="B23" s="543" t="s">
        <v>313</v>
      </c>
      <c r="C23" s="4" t="s">
        <v>6</v>
      </c>
      <c r="D23" s="39">
        <v>3700</v>
      </c>
      <c r="E23" s="39">
        <v>3323</v>
      </c>
      <c r="F23" s="68">
        <f t="shared" si="5"/>
        <v>7023</v>
      </c>
      <c r="G23" s="39">
        <v>2983</v>
      </c>
      <c r="H23" s="39">
        <v>2806</v>
      </c>
      <c r="I23" s="39">
        <f t="shared" si="6"/>
        <v>5789</v>
      </c>
    </row>
    <row r="24" spans="1:9" ht="12.75">
      <c r="A24" s="532"/>
      <c r="B24" s="544"/>
      <c r="C24" s="4" t="s">
        <v>7</v>
      </c>
      <c r="D24" s="39">
        <v>41</v>
      </c>
      <c r="E24" s="39">
        <v>11</v>
      </c>
      <c r="F24" s="68">
        <f t="shared" si="5"/>
        <v>52</v>
      </c>
      <c r="G24" s="39">
        <v>34</v>
      </c>
      <c r="H24" s="39">
        <v>9</v>
      </c>
      <c r="I24" s="39">
        <f t="shared" si="6"/>
        <v>43</v>
      </c>
    </row>
    <row r="25" spans="1:9" ht="12.75">
      <c r="A25" s="532"/>
      <c r="B25" s="545"/>
      <c r="C25" s="4" t="s">
        <v>8</v>
      </c>
      <c r="D25" s="39">
        <v>0</v>
      </c>
      <c r="E25" s="39">
        <v>278</v>
      </c>
      <c r="F25" s="68">
        <f t="shared" si="5"/>
        <v>278</v>
      </c>
      <c r="G25" s="39">
        <v>0</v>
      </c>
      <c r="H25" s="39">
        <v>234</v>
      </c>
      <c r="I25" s="39">
        <f t="shared" si="6"/>
        <v>234</v>
      </c>
    </row>
    <row r="26" spans="1:9" ht="12.75">
      <c r="A26" s="532"/>
      <c r="B26" s="534" t="s">
        <v>314</v>
      </c>
      <c r="C26" s="4" t="s">
        <v>6</v>
      </c>
      <c r="D26" s="39">
        <v>13</v>
      </c>
      <c r="E26" s="39">
        <v>272</v>
      </c>
      <c r="F26" s="68">
        <f t="shared" si="5"/>
        <v>285</v>
      </c>
      <c r="G26" s="39">
        <v>11</v>
      </c>
      <c r="H26" s="39">
        <v>229</v>
      </c>
      <c r="I26" s="39">
        <f t="shared" si="6"/>
        <v>240</v>
      </c>
    </row>
    <row r="27" spans="1:9" ht="12.75">
      <c r="A27" s="532"/>
      <c r="B27" s="535"/>
      <c r="C27" s="4" t="s">
        <v>7</v>
      </c>
      <c r="D27" s="39">
        <v>24</v>
      </c>
      <c r="E27" s="39">
        <v>0</v>
      </c>
      <c r="F27" s="68">
        <f t="shared" si="5"/>
        <v>24</v>
      </c>
      <c r="G27" s="39">
        <v>20</v>
      </c>
      <c r="H27" s="39">
        <v>0</v>
      </c>
      <c r="I27" s="39">
        <f t="shared" si="6"/>
        <v>20</v>
      </c>
    </row>
    <row r="28" spans="1:9" ht="12.75">
      <c r="A28" s="532"/>
      <c r="B28" s="536"/>
      <c r="C28" s="4" t="s">
        <v>8</v>
      </c>
      <c r="D28" s="39">
        <v>0</v>
      </c>
      <c r="E28" s="39">
        <v>1370</v>
      </c>
      <c r="F28" s="68">
        <f t="shared" si="5"/>
        <v>1370</v>
      </c>
      <c r="G28" s="39">
        <v>0</v>
      </c>
      <c r="H28" s="83">
        <v>1151</v>
      </c>
      <c r="I28" s="39">
        <f t="shared" si="6"/>
        <v>1151</v>
      </c>
    </row>
    <row r="29" spans="1:9" ht="12.75">
      <c r="A29" s="532"/>
      <c r="B29" s="534" t="s">
        <v>169</v>
      </c>
      <c r="C29" s="4" t="s">
        <v>6</v>
      </c>
      <c r="D29" s="39">
        <v>0</v>
      </c>
      <c r="E29" s="39">
        <v>8362</v>
      </c>
      <c r="F29" s="68">
        <f t="shared" si="5"/>
        <v>8362</v>
      </c>
      <c r="G29" s="39">
        <v>0</v>
      </c>
      <c r="H29" s="39">
        <v>7068</v>
      </c>
      <c r="I29" s="39">
        <f t="shared" si="6"/>
        <v>7068</v>
      </c>
    </row>
    <row r="30" spans="1:9" ht="12.75">
      <c r="A30" s="532"/>
      <c r="B30" s="535"/>
      <c r="C30" s="4" t="s">
        <v>7</v>
      </c>
      <c r="D30" s="39">
        <v>36</v>
      </c>
      <c r="E30" s="39">
        <v>0</v>
      </c>
      <c r="F30" s="68">
        <f t="shared" si="5"/>
        <v>36</v>
      </c>
      <c r="G30" s="39">
        <v>30</v>
      </c>
      <c r="H30" s="39">
        <v>0</v>
      </c>
      <c r="I30" s="39">
        <f t="shared" si="6"/>
        <v>30</v>
      </c>
    </row>
    <row r="31" spans="1:9" ht="12.75">
      <c r="A31" s="532"/>
      <c r="B31" s="536"/>
      <c r="C31" s="4" t="s">
        <v>8</v>
      </c>
      <c r="D31" s="39">
        <v>0</v>
      </c>
      <c r="E31" s="39">
        <v>3305</v>
      </c>
      <c r="F31" s="68">
        <f t="shared" si="5"/>
        <v>3305</v>
      </c>
      <c r="G31" s="39">
        <v>0</v>
      </c>
      <c r="H31" s="39">
        <v>2854</v>
      </c>
      <c r="I31" s="39">
        <f t="shared" si="6"/>
        <v>2854</v>
      </c>
    </row>
    <row r="32" spans="1:9" ht="12.75">
      <c r="A32" s="532"/>
      <c r="B32" s="543" t="s">
        <v>315</v>
      </c>
      <c r="C32" s="4" t="s">
        <v>6</v>
      </c>
      <c r="D32" s="39">
        <v>22</v>
      </c>
      <c r="E32" s="39">
        <v>2263</v>
      </c>
      <c r="F32" s="68">
        <f t="shared" si="5"/>
        <v>2285</v>
      </c>
      <c r="G32" s="39">
        <v>18</v>
      </c>
      <c r="H32" s="39">
        <v>1885</v>
      </c>
      <c r="I32" s="39">
        <f t="shared" si="6"/>
        <v>1903</v>
      </c>
    </row>
    <row r="33" spans="1:9" ht="12.75">
      <c r="A33" s="532"/>
      <c r="B33" s="544"/>
      <c r="C33" s="4" t="s">
        <v>7</v>
      </c>
      <c r="D33" s="39">
        <v>33</v>
      </c>
      <c r="E33" s="39">
        <v>0</v>
      </c>
      <c r="F33" s="68">
        <f t="shared" si="5"/>
        <v>33</v>
      </c>
      <c r="G33" s="39">
        <v>28</v>
      </c>
      <c r="H33" s="39">
        <v>0</v>
      </c>
      <c r="I33" s="39">
        <f t="shared" si="6"/>
        <v>28</v>
      </c>
    </row>
    <row r="34" spans="1:9" ht="12.75">
      <c r="A34" s="533"/>
      <c r="B34" s="545"/>
      <c r="C34" s="4" t="s">
        <v>8</v>
      </c>
      <c r="D34" s="39">
        <v>0</v>
      </c>
      <c r="E34" s="39">
        <v>651</v>
      </c>
      <c r="F34" s="68">
        <f t="shared" si="5"/>
        <v>651</v>
      </c>
      <c r="G34" s="39">
        <v>0</v>
      </c>
      <c r="H34" s="39">
        <v>546</v>
      </c>
      <c r="I34" s="39">
        <f t="shared" si="6"/>
        <v>546</v>
      </c>
    </row>
    <row r="35" spans="1:9" ht="12.75">
      <c r="A35" s="537" t="s">
        <v>291</v>
      </c>
      <c r="B35" s="538"/>
      <c r="C35" s="539"/>
      <c r="D35" s="51">
        <f aca="true" t="shared" si="7" ref="D35:I35">SUM(D14:D34)</f>
        <v>14146</v>
      </c>
      <c r="E35" s="51">
        <f t="shared" si="7"/>
        <v>55379</v>
      </c>
      <c r="F35" s="51">
        <f t="shared" si="7"/>
        <v>69525</v>
      </c>
      <c r="G35" s="51">
        <f t="shared" si="7"/>
        <v>11608</v>
      </c>
      <c r="H35" s="51">
        <f t="shared" si="7"/>
        <v>47218</v>
      </c>
      <c r="I35" s="51">
        <f t="shared" si="7"/>
        <v>58826</v>
      </c>
    </row>
    <row r="36" spans="1:9" ht="12.75">
      <c r="A36" s="531" t="s">
        <v>17</v>
      </c>
      <c r="B36" s="543" t="s">
        <v>171</v>
      </c>
      <c r="C36" s="4" t="s">
        <v>6</v>
      </c>
      <c r="D36" s="75">
        <v>35</v>
      </c>
      <c r="E36" s="68">
        <v>19886</v>
      </c>
      <c r="F36" s="68">
        <f aca="true" t="shared" si="8" ref="F36:F47">D36+E36</f>
        <v>19921</v>
      </c>
      <c r="G36" s="251">
        <v>29</v>
      </c>
      <c r="H36" s="251">
        <v>16330</v>
      </c>
      <c r="I36" s="68">
        <f aca="true" t="shared" si="9" ref="I36:I47">G36+H36</f>
        <v>16359</v>
      </c>
    </row>
    <row r="37" spans="1:9" ht="12.75">
      <c r="A37" s="532"/>
      <c r="B37" s="544"/>
      <c r="C37" s="4" t="s">
        <v>7</v>
      </c>
      <c r="D37" s="42">
        <v>278</v>
      </c>
      <c r="E37" s="42">
        <v>150</v>
      </c>
      <c r="F37" s="68">
        <f t="shared" si="8"/>
        <v>428</v>
      </c>
      <c r="G37" s="251">
        <v>228</v>
      </c>
      <c r="H37" s="251">
        <v>124</v>
      </c>
      <c r="I37" s="68">
        <f t="shared" si="9"/>
        <v>352</v>
      </c>
    </row>
    <row r="38" spans="1:9" ht="12.75">
      <c r="A38" s="532"/>
      <c r="B38" s="545"/>
      <c r="C38" s="4" t="s">
        <v>8</v>
      </c>
      <c r="D38" s="42">
        <v>0</v>
      </c>
      <c r="E38" s="42">
        <v>53</v>
      </c>
      <c r="F38" s="68">
        <f t="shared" si="8"/>
        <v>53</v>
      </c>
      <c r="G38" s="251">
        <v>0</v>
      </c>
      <c r="H38" s="251">
        <v>44</v>
      </c>
      <c r="I38" s="68">
        <f t="shared" si="9"/>
        <v>44</v>
      </c>
    </row>
    <row r="39" spans="1:9" ht="12.75">
      <c r="A39" s="532"/>
      <c r="B39" s="543" t="s">
        <v>172</v>
      </c>
      <c r="C39" s="4" t="s">
        <v>6</v>
      </c>
      <c r="D39" s="42">
        <v>50</v>
      </c>
      <c r="E39" s="42">
        <v>22442</v>
      </c>
      <c r="F39" s="68">
        <f t="shared" si="8"/>
        <v>22492</v>
      </c>
      <c r="G39" s="251">
        <v>41</v>
      </c>
      <c r="H39" s="251">
        <v>18429</v>
      </c>
      <c r="I39" s="68">
        <f t="shared" si="9"/>
        <v>18470</v>
      </c>
    </row>
    <row r="40" spans="1:9" ht="12.75">
      <c r="A40" s="532"/>
      <c r="B40" s="544"/>
      <c r="C40" s="4" t="s">
        <v>7</v>
      </c>
      <c r="D40" s="42">
        <v>18</v>
      </c>
      <c r="E40" s="42">
        <v>8</v>
      </c>
      <c r="F40" s="68">
        <f t="shared" si="8"/>
        <v>26</v>
      </c>
      <c r="G40" s="251">
        <v>15</v>
      </c>
      <c r="H40" s="251">
        <v>7</v>
      </c>
      <c r="I40" s="68">
        <f t="shared" si="9"/>
        <v>22</v>
      </c>
    </row>
    <row r="41" spans="1:9" ht="12.75">
      <c r="A41" s="532"/>
      <c r="B41" s="545"/>
      <c r="C41" s="4" t="s">
        <v>8</v>
      </c>
      <c r="D41" s="42">
        <v>0</v>
      </c>
      <c r="E41" s="42">
        <v>582</v>
      </c>
      <c r="F41" s="68">
        <f t="shared" si="8"/>
        <v>582</v>
      </c>
      <c r="G41" s="251">
        <v>0</v>
      </c>
      <c r="H41" s="251">
        <v>478</v>
      </c>
      <c r="I41" s="68">
        <f t="shared" si="9"/>
        <v>478</v>
      </c>
    </row>
    <row r="42" spans="1:9" ht="12.75">
      <c r="A42" s="532"/>
      <c r="B42" s="33"/>
      <c r="C42" s="4" t="s">
        <v>6</v>
      </c>
      <c r="D42" s="68">
        <v>15</v>
      </c>
      <c r="E42" s="68">
        <v>185</v>
      </c>
      <c r="F42" s="68">
        <f t="shared" si="8"/>
        <v>200</v>
      </c>
      <c r="G42" s="251">
        <v>12</v>
      </c>
      <c r="H42" s="251">
        <v>152</v>
      </c>
      <c r="I42" s="68">
        <f t="shared" si="9"/>
        <v>164</v>
      </c>
    </row>
    <row r="43" spans="1:9" ht="12.75">
      <c r="A43" s="532"/>
      <c r="B43" s="33" t="s">
        <v>317</v>
      </c>
      <c r="C43" s="4" t="s">
        <v>7</v>
      </c>
      <c r="D43" s="68">
        <v>0</v>
      </c>
      <c r="E43" s="68">
        <v>0</v>
      </c>
      <c r="F43" s="68">
        <f t="shared" si="8"/>
        <v>0</v>
      </c>
      <c r="G43" s="251">
        <v>0</v>
      </c>
      <c r="H43" s="251">
        <v>0</v>
      </c>
      <c r="I43" s="68">
        <f t="shared" si="9"/>
        <v>0</v>
      </c>
    </row>
    <row r="44" spans="1:9" ht="12.75">
      <c r="A44" s="532"/>
      <c r="B44" s="33"/>
      <c r="C44" s="4" t="s">
        <v>8</v>
      </c>
      <c r="D44" s="68">
        <v>0</v>
      </c>
      <c r="E44" s="68">
        <v>1100</v>
      </c>
      <c r="F44" s="68">
        <f t="shared" si="8"/>
        <v>1100</v>
      </c>
      <c r="G44" s="251">
        <v>0</v>
      </c>
      <c r="H44" s="251">
        <v>903</v>
      </c>
      <c r="I44" s="68">
        <f t="shared" si="9"/>
        <v>903</v>
      </c>
    </row>
    <row r="45" spans="1:9" ht="12.75">
      <c r="A45" s="532"/>
      <c r="B45" s="543" t="s">
        <v>316</v>
      </c>
      <c r="C45" s="4" t="s">
        <v>6</v>
      </c>
      <c r="D45" s="42">
        <v>0</v>
      </c>
      <c r="E45" s="42">
        <v>0</v>
      </c>
      <c r="F45" s="68">
        <f t="shared" si="8"/>
        <v>0</v>
      </c>
      <c r="G45" s="251">
        <v>0</v>
      </c>
      <c r="H45" s="251">
        <v>0</v>
      </c>
      <c r="I45" s="68">
        <f t="shared" si="9"/>
        <v>0</v>
      </c>
    </row>
    <row r="46" spans="1:9" ht="12.75">
      <c r="A46" s="532"/>
      <c r="B46" s="544"/>
      <c r="C46" s="4" t="s">
        <v>7</v>
      </c>
      <c r="D46" s="42">
        <v>50</v>
      </c>
      <c r="E46" s="42">
        <v>10</v>
      </c>
      <c r="F46" s="68">
        <f t="shared" si="8"/>
        <v>60</v>
      </c>
      <c r="G46" s="251">
        <v>41</v>
      </c>
      <c r="H46" s="251">
        <v>8</v>
      </c>
      <c r="I46" s="68">
        <f t="shared" si="9"/>
        <v>49</v>
      </c>
    </row>
    <row r="47" spans="1:9" ht="12.75">
      <c r="A47" s="532"/>
      <c r="B47" s="545"/>
      <c r="C47" s="4" t="s">
        <v>8</v>
      </c>
      <c r="D47" s="42">
        <v>0</v>
      </c>
      <c r="E47" s="42">
        <v>0</v>
      </c>
      <c r="F47" s="68">
        <f t="shared" si="8"/>
        <v>0</v>
      </c>
      <c r="G47" s="251">
        <v>0</v>
      </c>
      <c r="H47" s="251">
        <v>0</v>
      </c>
      <c r="I47" s="68">
        <f t="shared" si="9"/>
        <v>0</v>
      </c>
    </row>
    <row r="48" spans="1:9" ht="12.75">
      <c r="A48" s="537" t="s">
        <v>291</v>
      </c>
      <c r="B48" s="538"/>
      <c r="C48" s="539"/>
      <c r="D48" s="51">
        <f aca="true" t="shared" si="10" ref="D48:I48">SUM(D36:D47)</f>
        <v>446</v>
      </c>
      <c r="E48" s="51">
        <f t="shared" si="10"/>
        <v>44416</v>
      </c>
      <c r="F48" s="51">
        <f t="shared" si="10"/>
        <v>44862</v>
      </c>
      <c r="G48" s="51">
        <f t="shared" si="10"/>
        <v>366</v>
      </c>
      <c r="H48" s="51">
        <f t="shared" si="10"/>
        <v>36475</v>
      </c>
      <c r="I48" s="51">
        <f t="shared" si="10"/>
        <v>36841</v>
      </c>
    </row>
    <row r="49" spans="1:9" ht="12.75" customHeight="1">
      <c r="A49" s="531" t="s">
        <v>18</v>
      </c>
      <c r="B49" s="547" t="s">
        <v>311</v>
      </c>
      <c r="C49" s="4" t="s">
        <v>6</v>
      </c>
      <c r="D49" s="39">
        <v>1942</v>
      </c>
      <c r="E49" s="39">
        <v>2971</v>
      </c>
      <c r="F49" s="39">
        <f aca="true" t="shared" si="11" ref="F49:F57">D49+E49</f>
        <v>4913</v>
      </c>
      <c r="G49" s="39">
        <v>1640</v>
      </c>
      <c r="H49" s="39">
        <v>2460</v>
      </c>
      <c r="I49" s="39">
        <f aca="true" t="shared" si="12" ref="I49:I57">G49+H49</f>
        <v>4100</v>
      </c>
    </row>
    <row r="50" spans="1:9" ht="12.75">
      <c r="A50" s="532"/>
      <c r="B50" s="548"/>
      <c r="C50" s="4" t="s">
        <v>7</v>
      </c>
      <c r="D50" s="39">
        <v>0</v>
      </c>
      <c r="E50" s="39">
        <v>0</v>
      </c>
      <c r="F50" s="39">
        <f t="shared" si="11"/>
        <v>0</v>
      </c>
      <c r="G50" s="39">
        <v>0</v>
      </c>
      <c r="H50" s="39">
        <v>0</v>
      </c>
      <c r="I50" s="39">
        <f t="shared" si="12"/>
        <v>0</v>
      </c>
    </row>
    <row r="51" spans="1:9" ht="12.75">
      <c r="A51" s="532"/>
      <c r="B51" s="549"/>
      <c r="C51" s="4" t="s">
        <v>8</v>
      </c>
      <c r="D51" s="39">
        <v>0</v>
      </c>
      <c r="E51" s="39">
        <v>0</v>
      </c>
      <c r="F51" s="39">
        <f t="shared" si="11"/>
        <v>0</v>
      </c>
      <c r="G51" s="39">
        <v>0</v>
      </c>
      <c r="H51" s="39">
        <v>0</v>
      </c>
      <c r="I51" s="39">
        <f t="shared" si="12"/>
        <v>0</v>
      </c>
    </row>
    <row r="52" spans="1:9" ht="12.75">
      <c r="A52" s="532"/>
      <c r="B52" s="543" t="s">
        <v>317</v>
      </c>
      <c r="C52" s="4" t="s">
        <v>6</v>
      </c>
      <c r="D52" s="39">
        <v>0</v>
      </c>
      <c r="E52" s="39">
        <v>3551</v>
      </c>
      <c r="F52" s="39">
        <f t="shared" si="11"/>
        <v>3551</v>
      </c>
      <c r="G52" s="39">
        <v>0</v>
      </c>
      <c r="H52" s="39">
        <v>2923</v>
      </c>
      <c r="I52" s="39">
        <f t="shared" si="12"/>
        <v>2923</v>
      </c>
    </row>
    <row r="53" spans="1:9" ht="12.75">
      <c r="A53" s="532"/>
      <c r="B53" s="544"/>
      <c r="C53" s="4" t="s">
        <v>7</v>
      </c>
      <c r="D53" s="39">
        <v>0</v>
      </c>
      <c r="E53" s="39">
        <v>0</v>
      </c>
      <c r="F53" s="39">
        <f t="shared" si="11"/>
        <v>0</v>
      </c>
      <c r="G53" s="39">
        <v>0</v>
      </c>
      <c r="H53" s="39">
        <v>0</v>
      </c>
      <c r="I53" s="39">
        <f t="shared" si="12"/>
        <v>0</v>
      </c>
    </row>
    <row r="54" spans="1:9" ht="12.75">
      <c r="A54" s="532"/>
      <c r="B54" s="545"/>
      <c r="C54" s="4" t="s">
        <v>8</v>
      </c>
      <c r="D54" s="39">
        <v>0</v>
      </c>
      <c r="E54" s="39">
        <v>2200</v>
      </c>
      <c r="F54" s="39">
        <f t="shared" si="11"/>
        <v>2200</v>
      </c>
      <c r="G54" s="39">
        <v>0</v>
      </c>
      <c r="H54" s="39">
        <v>1793</v>
      </c>
      <c r="I54" s="39">
        <f t="shared" si="12"/>
        <v>1793</v>
      </c>
    </row>
    <row r="55" spans="1:9" ht="12.75">
      <c r="A55" s="532"/>
      <c r="B55" s="78"/>
      <c r="C55" s="1" t="s">
        <v>6</v>
      </c>
      <c r="D55" s="39">
        <v>0</v>
      </c>
      <c r="E55" s="39">
        <v>9544</v>
      </c>
      <c r="F55" s="39">
        <f t="shared" si="11"/>
        <v>9544</v>
      </c>
      <c r="G55" s="39">
        <v>0</v>
      </c>
      <c r="H55" s="39">
        <v>7854</v>
      </c>
      <c r="I55" s="39">
        <f t="shared" si="12"/>
        <v>7854</v>
      </c>
    </row>
    <row r="56" spans="1:9" ht="12.75">
      <c r="A56" s="532"/>
      <c r="B56" s="33" t="s">
        <v>315</v>
      </c>
      <c r="C56" s="1" t="s">
        <v>7</v>
      </c>
      <c r="D56" s="39">
        <v>0</v>
      </c>
      <c r="E56" s="39">
        <v>0</v>
      </c>
      <c r="F56" s="39">
        <f t="shared" si="11"/>
        <v>0</v>
      </c>
      <c r="G56" s="39">
        <v>0</v>
      </c>
      <c r="H56" s="39">
        <v>0</v>
      </c>
      <c r="I56" s="39">
        <f t="shared" si="12"/>
        <v>0</v>
      </c>
    </row>
    <row r="57" spans="1:9" ht="12.75">
      <c r="A57" s="533"/>
      <c r="B57" s="34"/>
      <c r="C57" s="1" t="s">
        <v>8</v>
      </c>
      <c r="D57" s="39">
        <v>0</v>
      </c>
      <c r="E57" s="39">
        <v>0</v>
      </c>
      <c r="F57" s="39">
        <f t="shared" si="11"/>
        <v>0</v>
      </c>
      <c r="G57" s="39">
        <v>0</v>
      </c>
      <c r="H57" s="39">
        <v>0</v>
      </c>
      <c r="I57" s="39">
        <f t="shared" si="12"/>
        <v>0</v>
      </c>
    </row>
    <row r="58" spans="1:9" ht="12.75">
      <c r="A58" s="550" t="s">
        <v>291</v>
      </c>
      <c r="B58" s="551"/>
      <c r="C58" s="539"/>
      <c r="D58" s="51">
        <f aca="true" t="shared" si="13" ref="D58:I58">SUM(D49:D57)</f>
        <v>1942</v>
      </c>
      <c r="E58" s="51">
        <f t="shared" si="13"/>
        <v>18266</v>
      </c>
      <c r="F58" s="51">
        <f t="shared" si="13"/>
        <v>20208</v>
      </c>
      <c r="G58" s="51">
        <f t="shared" si="13"/>
        <v>1640</v>
      </c>
      <c r="H58" s="51">
        <f t="shared" si="13"/>
        <v>15030</v>
      </c>
      <c r="I58" s="51">
        <f t="shared" si="13"/>
        <v>16670</v>
      </c>
    </row>
    <row r="59" spans="1:9" ht="12.75">
      <c r="A59" s="546" t="s">
        <v>19</v>
      </c>
      <c r="B59" s="546"/>
      <c r="C59" s="5" t="s">
        <v>6</v>
      </c>
      <c r="D59" s="140">
        <f aca="true" t="shared" si="14" ref="D59:I61">D7+D10+D14+D17+D20+D23+D26+D29+D32+D36+D39+D42+D45+D49+D52+D55</f>
        <v>47878</v>
      </c>
      <c r="E59" s="140">
        <f t="shared" si="14"/>
        <v>165981</v>
      </c>
      <c r="F59" s="140">
        <f t="shared" si="14"/>
        <v>213859</v>
      </c>
      <c r="G59" s="140">
        <f t="shared" si="14"/>
        <v>40128.95315</v>
      </c>
      <c r="H59" s="140">
        <f t="shared" si="14"/>
        <v>141926.3617</v>
      </c>
      <c r="I59" s="140">
        <f t="shared" si="14"/>
        <v>182055.31485000002</v>
      </c>
    </row>
    <row r="60" spans="1:9" ht="12.75">
      <c r="A60" s="546"/>
      <c r="B60" s="546"/>
      <c r="C60" s="5" t="s">
        <v>7</v>
      </c>
      <c r="D60" s="140">
        <f t="shared" si="14"/>
        <v>1661</v>
      </c>
      <c r="E60" s="140">
        <f t="shared" si="14"/>
        <v>846</v>
      </c>
      <c r="F60" s="140">
        <f t="shared" si="14"/>
        <v>2507</v>
      </c>
      <c r="G60" s="140">
        <f t="shared" si="14"/>
        <v>1390.6965500000001</v>
      </c>
      <c r="H60" s="140">
        <f t="shared" si="14"/>
        <v>732.7533</v>
      </c>
      <c r="I60" s="140">
        <f t="shared" si="14"/>
        <v>2123.44985</v>
      </c>
    </row>
    <row r="61" spans="1:9" ht="12.75">
      <c r="A61" s="546"/>
      <c r="B61" s="546"/>
      <c r="C61" s="5" t="s">
        <v>8</v>
      </c>
      <c r="D61" s="140">
        <f t="shared" si="14"/>
        <v>61</v>
      </c>
      <c r="E61" s="140">
        <f t="shared" si="14"/>
        <v>16694</v>
      </c>
      <c r="F61" s="140">
        <f t="shared" si="14"/>
        <v>16755</v>
      </c>
      <c r="G61" s="140">
        <f t="shared" si="14"/>
        <v>50</v>
      </c>
      <c r="H61" s="140">
        <f t="shared" si="14"/>
        <v>14277.463</v>
      </c>
      <c r="I61" s="140">
        <f t="shared" si="14"/>
        <v>14327.463</v>
      </c>
    </row>
    <row r="62" spans="1:9" ht="12.75">
      <c r="A62" s="523" t="s">
        <v>9</v>
      </c>
      <c r="B62" s="524"/>
      <c r="C62" s="524"/>
      <c r="D62" s="52">
        <f aca="true" t="shared" si="15" ref="D62:I62">SUM(D59:D61)</f>
        <v>49600</v>
      </c>
      <c r="E62" s="52">
        <f t="shared" si="15"/>
        <v>183521</v>
      </c>
      <c r="F62" s="52">
        <f t="shared" si="15"/>
        <v>233121</v>
      </c>
      <c r="G62" s="52">
        <f t="shared" si="15"/>
        <v>41569.6497</v>
      </c>
      <c r="H62" s="52">
        <f t="shared" si="15"/>
        <v>156936.578</v>
      </c>
      <c r="I62" s="52">
        <f t="shared" si="15"/>
        <v>198506.22770000002</v>
      </c>
    </row>
    <row r="63" spans="1:9" s="55" customFormat="1" ht="12.75">
      <c r="A63" s="151"/>
      <c r="B63" s="151"/>
      <c r="C63" s="151"/>
      <c r="D63" s="153"/>
      <c r="E63" s="153"/>
      <c r="F63" s="153"/>
      <c r="G63" s="153"/>
      <c r="H63" s="153"/>
      <c r="I63" s="153"/>
    </row>
    <row r="64" spans="1:9" s="55" customFormat="1" ht="12.75">
      <c r="A64" s="151"/>
      <c r="B64" s="151"/>
      <c r="C64" s="151"/>
      <c r="D64" s="153"/>
      <c r="E64" s="153"/>
      <c r="F64" s="153"/>
      <c r="G64" s="153"/>
      <c r="H64" s="153"/>
      <c r="I64" s="153"/>
    </row>
    <row r="65" spans="1:9" s="55" customFormat="1" ht="12.75">
      <c r="A65" s="497" t="s">
        <v>22</v>
      </c>
      <c r="B65" s="497"/>
      <c r="C65" s="497"/>
      <c r="D65" s="180"/>
      <c r="E65" s="180"/>
      <c r="F65" s="180"/>
      <c r="G65" s="180"/>
      <c r="H65" s="180"/>
      <c r="I65" s="180"/>
    </row>
    <row r="66" spans="1:9" s="55" customFormat="1" ht="12.75">
      <c r="A66" s="497" t="s">
        <v>23</v>
      </c>
      <c r="B66" s="497"/>
      <c r="C66" s="7"/>
      <c r="D66" s="180"/>
      <c r="E66" s="180"/>
      <c r="F66" s="180"/>
      <c r="G66" s="180"/>
      <c r="H66" s="180"/>
      <c r="I66" s="180"/>
    </row>
    <row r="67" spans="1:9" s="55" customFormat="1" ht="12.75">
      <c r="A67" s="151"/>
      <c r="B67" s="151"/>
      <c r="C67" s="151"/>
      <c r="D67" s="153"/>
      <c r="E67" s="153"/>
      <c r="F67" s="153"/>
      <c r="G67" s="153"/>
      <c r="H67" s="153"/>
      <c r="I67" s="153"/>
    </row>
    <row r="68" spans="1:9" s="55" customFormat="1" ht="12.75">
      <c r="A68" s="552" t="s">
        <v>392</v>
      </c>
      <c r="B68" s="552"/>
      <c r="C68" s="552"/>
      <c r="D68" s="552"/>
      <c r="E68" s="552"/>
      <c r="F68" s="552"/>
      <c r="G68" s="552"/>
      <c r="H68" s="552"/>
      <c r="I68" s="552"/>
    </row>
    <row r="69" spans="1:9" s="55" customFormat="1" ht="12.75">
      <c r="A69" s="552" t="s">
        <v>502</v>
      </c>
      <c r="B69" s="552"/>
      <c r="C69" s="552"/>
      <c r="D69" s="552"/>
      <c r="E69" s="552"/>
      <c r="F69" s="552"/>
      <c r="G69" s="552"/>
      <c r="H69" s="552"/>
      <c r="I69" s="552"/>
    </row>
    <row r="70" spans="1:9" s="55" customFormat="1" ht="12.75">
      <c r="A70"/>
      <c r="B70"/>
      <c r="C70"/>
      <c r="D70"/>
      <c r="E70"/>
      <c r="F70"/>
      <c r="G70"/>
      <c r="H70"/>
      <c r="I70"/>
    </row>
    <row r="71" spans="1:9" s="55" customFormat="1" ht="12.75">
      <c r="A71"/>
      <c r="B71"/>
      <c r="C71"/>
      <c r="D71"/>
      <c r="E71"/>
      <c r="F71"/>
      <c r="G71"/>
      <c r="H71"/>
      <c r="I71" s="28" t="s">
        <v>393</v>
      </c>
    </row>
    <row r="72" spans="1:9" s="55" customFormat="1" ht="12.75">
      <c r="A72" s="553" t="s">
        <v>391</v>
      </c>
      <c r="B72" s="554"/>
      <c r="C72" s="499" t="s">
        <v>1</v>
      </c>
      <c r="D72" s="530" t="s">
        <v>57</v>
      </c>
      <c r="E72" s="530"/>
      <c r="F72" s="530"/>
      <c r="G72" s="530" t="s">
        <v>58</v>
      </c>
      <c r="H72" s="530"/>
      <c r="I72" s="530"/>
    </row>
    <row r="73" spans="1:9" s="55" customFormat="1" ht="12.75">
      <c r="A73" s="555"/>
      <c r="B73" s="556"/>
      <c r="C73" s="501"/>
      <c r="D73" s="169" t="s">
        <v>2</v>
      </c>
      <c r="E73" s="169" t="s">
        <v>3</v>
      </c>
      <c r="F73" s="169" t="s">
        <v>4</v>
      </c>
      <c r="G73" s="169" t="s">
        <v>5</v>
      </c>
      <c r="H73" s="169" t="s">
        <v>3</v>
      </c>
      <c r="I73" s="169" t="s">
        <v>4</v>
      </c>
    </row>
    <row r="74" spans="1:9" s="55" customFormat="1" ht="12.75">
      <c r="A74" s="557" t="s">
        <v>311</v>
      </c>
      <c r="B74" s="558"/>
      <c r="C74" s="4" t="s">
        <v>6</v>
      </c>
      <c r="D74" s="39">
        <f aca="true" t="shared" si="16" ref="D74:E76">D7+D20+D49</f>
        <v>34764</v>
      </c>
      <c r="E74" s="39">
        <f t="shared" si="16"/>
        <v>57189</v>
      </c>
      <c r="F74" s="39">
        <f>D74+E74</f>
        <v>91953</v>
      </c>
      <c r="G74" s="39">
        <f aca="true" t="shared" si="17" ref="G74:H76">G7+G20+G49</f>
        <v>29374.097400000002</v>
      </c>
      <c r="H74" s="39">
        <f t="shared" si="17"/>
        <v>50555.0084</v>
      </c>
      <c r="I74" s="39">
        <f>G74+H74</f>
        <v>79929.1058</v>
      </c>
    </row>
    <row r="75" spans="1:9" s="55" customFormat="1" ht="12.75">
      <c r="A75" s="559"/>
      <c r="B75" s="560"/>
      <c r="C75" s="4" t="s">
        <v>7</v>
      </c>
      <c r="D75" s="39">
        <f t="shared" si="16"/>
        <v>709</v>
      </c>
      <c r="E75" s="39">
        <f t="shared" si="16"/>
        <v>431</v>
      </c>
      <c r="F75" s="39">
        <f>D75+E75</f>
        <v>1140</v>
      </c>
      <c r="G75" s="39">
        <f t="shared" si="17"/>
        <v>599.4240500000001</v>
      </c>
      <c r="H75" s="39">
        <f t="shared" si="17"/>
        <v>383.2883</v>
      </c>
      <c r="I75" s="39">
        <f>G75+H75</f>
        <v>982.71235</v>
      </c>
    </row>
    <row r="76" spans="1:9" s="55" customFormat="1" ht="12.75">
      <c r="A76" s="561"/>
      <c r="B76" s="562"/>
      <c r="C76" s="4" t="s">
        <v>8</v>
      </c>
      <c r="D76" s="39">
        <f t="shared" si="16"/>
        <v>0</v>
      </c>
      <c r="E76" s="39">
        <f t="shared" si="16"/>
        <v>3410</v>
      </c>
      <c r="F76" s="39">
        <f>D76+E76</f>
        <v>3410</v>
      </c>
      <c r="G76" s="39">
        <f t="shared" si="17"/>
        <v>0</v>
      </c>
      <c r="H76" s="39">
        <f t="shared" si="17"/>
        <v>3032.513</v>
      </c>
      <c r="I76" s="39">
        <f>G76+H76</f>
        <v>3032.513</v>
      </c>
    </row>
    <row r="77" spans="1:9" s="55" customFormat="1" ht="12.75">
      <c r="A77" s="563" t="s">
        <v>291</v>
      </c>
      <c r="B77" s="564"/>
      <c r="C77" s="565"/>
      <c r="D77" s="69">
        <f aca="true" t="shared" si="18" ref="D77:I77">SUM(D74:D76)</f>
        <v>35473</v>
      </c>
      <c r="E77" s="69">
        <f t="shared" si="18"/>
        <v>61030</v>
      </c>
      <c r="F77" s="69">
        <f t="shared" si="18"/>
        <v>96503</v>
      </c>
      <c r="G77" s="69">
        <f t="shared" si="18"/>
        <v>29973.521450000004</v>
      </c>
      <c r="H77" s="69">
        <f t="shared" si="18"/>
        <v>53970.8097</v>
      </c>
      <c r="I77" s="69">
        <f t="shared" si="18"/>
        <v>83944.33115000001</v>
      </c>
    </row>
    <row r="78" spans="1:9" s="55" customFormat="1" ht="12.75">
      <c r="A78" s="557" t="s">
        <v>312</v>
      </c>
      <c r="B78" s="558"/>
      <c r="C78" s="4" t="s">
        <v>6</v>
      </c>
      <c r="D78" s="39">
        <f aca="true" t="shared" si="19" ref="D78:E80">D10+D14</f>
        <v>2312</v>
      </c>
      <c r="E78" s="39">
        <f t="shared" si="19"/>
        <v>22434</v>
      </c>
      <c r="F78" s="39">
        <f>D78+E78</f>
        <v>24746</v>
      </c>
      <c r="G78" s="39">
        <f aca="true" t="shared" si="20" ref="G78:H80">G10+G14</f>
        <v>1945.8557500000002</v>
      </c>
      <c r="H78" s="39">
        <f t="shared" si="20"/>
        <v>19596.3533</v>
      </c>
      <c r="I78" s="39">
        <f>G78+H78</f>
        <v>21542.209049999998</v>
      </c>
    </row>
    <row r="79" spans="1:9" s="55" customFormat="1" ht="12.75">
      <c r="A79" s="559"/>
      <c r="B79" s="560"/>
      <c r="C79" s="4" t="s">
        <v>7</v>
      </c>
      <c r="D79" s="39">
        <f t="shared" si="19"/>
        <v>322</v>
      </c>
      <c r="E79" s="39">
        <f t="shared" si="19"/>
        <v>169</v>
      </c>
      <c r="F79" s="39">
        <f>D79+E79</f>
        <v>491</v>
      </c>
      <c r="G79" s="39">
        <f t="shared" si="20"/>
        <v>270.2725</v>
      </c>
      <c r="H79" s="39">
        <f t="shared" si="20"/>
        <v>144.465</v>
      </c>
      <c r="I79" s="39">
        <f>G79+H79</f>
        <v>414.73749999999995</v>
      </c>
    </row>
    <row r="80" spans="1:9" s="55" customFormat="1" ht="12.75">
      <c r="A80" s="561"/>
      <c r="B80" s="562"/>
      <c r="C80" s="4" t="s">
        <v>8</v>
      </c>
      <c r="D80" s="39">
        <f t="shared" si="19"/>
        <v>61</v>
      </c>
      <c r="E80" s="39">
        <f t="shared" si="19"/>
        <v>3586</v>
      </c>
      <c r="F80" s="39">
        <f>D80+E80</f>
        <v>3647</v>
      </c>
      <c r="G80" s="39">
        <f t="shared" si="20"/>
        <v>50</v>
      </c>
      <c r="H80" s="39">
        <f t="shared" si="20"/>
        <v>3106.95</v>
      </c>
      <c r="I80" s="39">
        <f>G80+H80</f>
        <v>3156.95</v>
      </c>
    </row>
    <row r="81" spans="1:9" s="55" customFormat="1" ht="12.75">
      <c r="A81" s="563" t="s">
        <v>291</v>
      </c>
      <c r="B81" s="564"/>
      <c r="C81" s="565"/>
      <c r="D81" s="69">
        <f aca="true" t="shared" si="21" ref="D81:I81">SUM(D78:D80)</f>
        <v>2695</v>
      </c>
      <c r="E81" s="69">
        <f t="shared" si="21"/>
        <v>26189</v>
      </c>
      <c r="F81" s="69">
        <f t="shared" si="21"/>
        <v>28884</v>
      </c>
      <c r="G81" s="69">
        <f t="shared" si="21"/>
        <v>2266.12825</v>
      </c>
      <c r="H81" s="69">
        <f t="shared" si="21"/>
        <v>22847.7683</v>
      </c>
      <c r="I81" s="69">
        <f t="shared" si="21"/>
        <v>25113.896549999998</v>
      </c>
    </row>
    <row r="82" spans="1:9" s="55" customFormat="1" ht="12.75">
      <c r="A82" s="566" t="s">
        <v>168</v>
      </c>
      <c r="B82" s="547"/>
      <c r="C82" s="4" t="s">
        <v>6</v>
      </c>
      <c r="D82" s="83">
        <f aca="true" t="shared" si="22" ref="D82:E84">D17</f>
        <v>6967</v>
      </c>
      <c r="E82" s="83">
        <f t="shared" si="22"/>
        <v>16530</v>
      </c>
      <c r="F82" s="39">
        <f>D82+E82</f>
        <v>23497</v>
      </c>
      <c r="G82" s="83">
        <f aca="true" t="shared" si="23" ref="G82:H84">G17</f>
        <v>5715</v>
      </c>
      <c r="H82" s="83">
        <f t="shared" si="23"/>
        <v>14099</v>
      </c>
      <c r="I82" s="39">
        <f>G82+H82</f>
        <v>19814</v>
      </c>
    </row>
    <row r="83" spans="1:9" s="55" customFormat="1" ht="12.75">
      <c r="A83" s="567"/>
      <c r="B83" s="548"/>
      <c r="C83" s="4" t="s">
        <v>7</v>
      </c>
      <c r="D83" s="83">
        <f t="shared" si="22"/>
        <v>150</v>
      </c>
      <c r="E83" s="83">
        <f t="shared" si="22"/>
        <v>67</v>
      </c>
      <c r="F83" s="39">
        <f>D83+E83</f>
        <v>217</v>
      </c>
      <c r="G83" s="83">
        <f t="shared" si="23"/>
        <v>125</v>
      </c>
      <c r="H83" s="83">
        <f t="shared" si="23"/>
        <v>57</v>
      </c>
      <c r="I83" s="39">
        <f>G83+H83</f>
        <v>182</v>
      </c>
    </row>
    <row r="84" spans="1:9" s="55" customFormat="1" ht="12.75">
      <c r="A84" s="568"/>
      <c r="B84" s="549"/>
      <c r="C84" s="4" t="s">
        <v>8</v>
      </c>
      <c r="D84" s="83">
        <f t="shared" si="22"/>
        <v>0</v>
      </c>
      <c r="E84" s="83">
        <f t="shared" si="22"/>
        <v>159</v>
      </c>
      <c r="F84" s="39">
        <f>D84+E84</f>
        <v>159</v>
      </c>
      <c r="G84" s="83">
        <f t="shared" si="23"/>
        <v>0</v>
      </c>
      <c r="H84" s="83">
        <f t="shared" si="23"/>
        <v>135</v>
      </c>
      <c r="I84" s="39">
        <f>G84+H84</f>
        <v>135</v>
      </c>
    </row>
    <row r="85" spans="1:9" s="55" customFormat="1" ht="12.75">
      <c r="A85" s="563" t="s">
        <v>291</v>
      </c>
      <c r="B85" s="564"/>
      <c r="C85" s="565"/>
      <c r="D85" s="69">
        <f aca="true" t="shared" si="24" ref="D85:I85">SUM(D82:D84)</f>
        <v>7117</v>
      </c>
      <c r="E85" s="69">
        <f t="shared" si="24"/>
        <v>16756</v>
      </c>
      <c r="F85" s="69">
        <f t="shared" si="24"/>
        <v>23873</v>
      </c>
      <c r="G85" s="69">
        <f t="shared" si="24"/>
        <v>5840</v>
      </c>
      <c r="H85" s="69">
        <f t="shared" si="24"/>
        <v>14291</v>
      </c>
      <c r="I85" s="69">
        <f t="shared" si="24"/>
        <v>20131</v>
      </c>
    </row>
    <row r="86" spans="1:9" s="55" customFormat="1" ht="12.75">
      <c r="A86" s="566" t="s">
        <v>313</v>
      </c>
      <c r="B86" s="547"/>
      <c r="C86" s="4" t="s">
        <v>6</v>
      </c>
      <c r="D86" s="39">
        <f aca="true" t="shared" si="25" ref="D86:E88">D23</f>
        <v>3700</v>
      </c>
      <c r="E86" s="39">
        <f t="shared" si="25"/>
        <v>3323</v>
      </c>
      <c r="F86" s="39">
        <f>D86+E86</f>
        <v>7023</v>
      </c>
      <c r="G86" s="39">
        <f aca="true" t="shared" si="26" ref="G86:H88">G23</f>
        <v>2983</v>
      </c>
      <c r="H86" s="39">
        <f t="shared" si="26"/>
        <v>2806</v>
      </c>
      <c r="I86" s="39">
        <f>G86+H86</f>
        <v>5789</v>
      </c>
    </row>
    <row r="87" spans="1:9" s="55" customFormat="1" ht="12.75">
      <c r="A87" s="567"/>
      <c r="B87" s="548"/>
      <c r="C87" s="4" t="s">
        <v>7</v>
      </c>
      <c r="D87" s="39">
        <f t="shared" si="25"/>
        <v>41</v>
      </c>
      <c r="E87" s="39">
        <f t="shared" si="25"/>
        <v>11</v>
      </c>
      <c r="F87" s="39">
        <f>D87+E87</f>
        <v>52</v>
      </c>
      <c r="G87" s="39">
        <f t="shared" si="26"/>
        <v>34</v>
      </c>
      <c r="H87" s="39">
        <f t="shared" si="26"/>
        <v>9</v>
      </c>
      <c r="I87" s="39">
        <f>G87+H87</f>
        <v>43</v>
      </c>
    </row>
    <row r="88" spans="1:9" s="55" customFormat="1" ht="12.75">
      <c r="A88" s="568"/>
      <c r="B88" s="549"/>
      <c r="C88" s="4" t="s">
        <v>8</v>
      </c>
      <c r="D88" s="39">
        <f t="shared" si="25"/>
        <v>0</v>
      </c>
      <c r="E88" s="39">
        <f t="shared" si="25"/>
        <v>278</v>
      </c>
      <c r="F88" s="39">
        <f>D88+E88</f>
        <v>278</v>
      </c>
      <c r="G88" s="39">
        <f t="shared" si="26"/>
        <v>0</v>
      </c>
      <c r="H88" s="39">
        <f t="shared" si="26"/>
        <v>234</v>
      </c>
      <c r="I88" s="39">
        <f>G88+H88</f>
        <v>234</v>
      </c>
    </row>
    <row r="89" spans="1:9" s="55" customFormat="1" ht="12.75">
      <c r="A89" s="563" t="s">
        <v>291</v>
      </c>
      <c r="B89" s="569"/>
      <c r="C89" s="570"/>
      <c r="D89" s="69">
        <f aca="true" t="shared" si="27" ref="D89:I89">SUM(D86:D88)</f>
        <v>3741</v>
      </c>
      <c r="E89" s="69">
        <f t="shared" si="27"/>
        <v>3612</v>
      </c>
      <c r="F89" s="69">
        <f t="shared" si="27"/>
        <v>7353</v>
      </c>
      <c r="G89" s="69">
        <f t="shared" si="27"/>
        <v>3017</v>
      </c>
      <c r="H89" s="69">
        <f t="shared" si="27"/>
        <v>3049</v>
      </c>
      <c r="I89" s="69">
        <f t="shared" si="27"/>
        <v>6066</v>
      </c>
    </row>
    <row r="90" spans="1:9" s="55" customFormat="1" ht="12.75">
      <c r="A90" s="557" t="s">
        <v>314</v>
      </c>
      <c r="B90" s="558"/>
      <c r="C90" s="4" t="s">
        <v>6</v>
      </c>
      <c r="D90" s="39">
        <f aca="true" t="shared" si="28" ref="D90:E92">D26</f>
        <v>13</v>
      </c>
      <c r="E90" s="39">
        <f t="shared" si="28"/>
        <v>272</v>
      </c>
      <c r="F90" s="39">
        <f>D90+E90</f>
        <v>285</v>
      </c>
      <c r="G90" s="39">
        <f aca="true" t="shared" si="29" ref="G90:H92">G26</f>
        <v>11</v>
      </c>
      <c r="H90" s="39">
        <f t="shared" si="29"/>
        <v>229</v>
      </c>
      <c r="I90" s="39">
        <f>G90+H90</f>
        <v>240</v>
      </c>
    </row>
    <row r="91" spans="1:9" s="55" customFormat="1" ht="12.75">
      <c r="A91" s="559"/>
      <c r="B91" s="560"/>
      <c r="C91" s="4" t="s">
        <v>7</v>
      </c>
      <c r="D91" s="39">
        <f t="shared" si="28"/>
        <v>24</v>
      </c>
      <c r="E91" s="39">
        <f t="shared" si="28"/>
        <v>0</v>
      </c>
      <c r="F91" s="39">
        <f>D91+E91</f>
        <v>24</v>
      </c>
      <c r="G91" s="39">
        <f t="shared" si="29"/>
        <v>20</v>
      </c>
      <c r="H91" s="39">
        <f t="shared" si="29"/>
        <v>0</v>
      </c>
      <c r="I91" s="39">
        <f>G91+H91</f>
        <v>20</v>
      </c>
    </row>
    <row r="92" spans="1:9" s="55" customFormat="1" ht="12.75">
      <c r="A92" s="561"/>
      <c r="B92" s="562"/>
      <c r="C92" s="4" t="s">
        <v>8</v>
      </c>
      <c r="D92" s="39">
        <f t="shared" si="28"/>
        <v>0</v>
      </c>
      <c r="E92" s="39">
        <f t="shared" si="28"/>
        <v>1370</v>
      </c>
      <c r="F92" s="39">
        <f>D92+E92</f>
        <v>1370</v>
      </c>
      <c r="G92" s="39">
        <f t="shared" si="29"/>
        <v>0</v>
      </c>
      <c r="H92" s="39">
        <f t="shared" si="29"/>
        <v>1151</v>
      </c>
      <c r="I92" s="39">
        <f>G92+H92</f>
        <v>1151</v>
      </c>
    </row>
    <row r="93" spans="1:9" s="55" customFormat="1" ht="12.75">
      <c r="A93" s="563" t="s">
        <v>291</v>
      </c>
      <c r="B93" s="569"/>
      <c r="C93" s="570"/>
      <c r="D93" s="69">
        <f aca="true" t="shared" si="30" ref="D93:I93">SUM(D90:D92)</f>
        <v>37</v>
      </c>
      <c r="E93" s="69">
        <f t="shared" si="30"/>
        <v>1642</v>
      </c>
      <c r="F93" s="69">
        <f t="shared" si="30"/>
        <v>1679</v>
      </c>
      <c r="G93" s="69">
        <f t="shared" si="30"/>
        <v>31</v>
      </c>
      <c r="H93" s="69">
        <f t="shared" si="30"/>
        <v>1380</v>
      </c>
      <c r="I93" s="69">
        <f t="shared" si="30"/>
        <v>1411</v>
      </c>
    </row>
    <row r="94" spans="1:9" s="55" customFormat="1" ht="12.75">
      <c r="A94" s="557" t="s">
        <v>169</v>
      </c>
      <c r="B94" s="558"/>
      <c r="C94" s="4" t="s">
        <v>6</v>
      </c>
      <c r="D94" s="39">
        <f aca="true" t="shared" si="31" ref="D94:E96">D29</f>
        <v>0</v>
      </c>
      <c r="E94" s="39">
        <f t="shared" si="31"/>
        <v>8362</v>
      </c>
      <c r="F94" s="39">
        <f>D94+E94</f>
        <v>8362</v>
      </c>
      <c r="G94" s="39">
        <f aca="true" t="shared" si="32" ref="G94:H96">G29</f>
        <v>0</v>
      </c>
      <c r="H94" s="39">
        <f t="shared" si="32"/>
        <v>7068</v>
      </c>
      <c r="I94" s="39">
        <f>G94+H94</f>
        <v>7068</v>
      </c>
    </row>
    <row r="95" spans="1:9" s="55" customFormat="1" ht="12.75">
      <c r="A95" s="559"/>
      <c r="B95" s="560"/>
      <c r="C95" s="4" t="s">
        <v>7</v>
      </c>
      <c r="D95" s="39">
        <f t="shared" si="31"/>
        <v>36</v>
      </c>
      <c r="E95" s="39">
        <f t="shared" si="31"/>
        <v>0</v>
      </c>
      <c r="F95" s="39">
        <f>D95+E95</f>
        <v>36</v>
      </c>
      <c r="G95" s="39">
        <f t="shared" si="32"/>
        <v>30</v>
      </c>
      <c r="H95" s="39">
        <f t="shared" si="32"/>
        <v>0</v>
      </c>
      <c r="I95" s="39">
        <f>G95+H95</f>
        <v>30</v>
      </c>
    </row>
    <row r="96" spans="1:9" s="55" customFormat="1" ht="12.75">
      <c r="A96" s="561"/>
      <c r="B96" s="562"/>
      <c r="C96" s="4" t="s">
        <v>8</v>
      </c>
      <c r="D96" s="39">
        <f t="shared" si="31"/>
        <v>0</v>
      </c>
      <c r="E96" s="39">
        <f t="shared" si="31"/>
        <v>3305</v>
      </c>
      <c r="F96" s="39">
        <f>D96+E96</f>
        <v>3305</v>
      </c>
      <c r="G96" s="39">
        <f t="shared" si="32"/>
        <v>0</v>
      </c>
      <c r="H96" s="39">
        <f t="shared" si="32"/>
        <v>2854</v>
      </c>
      <c r="I96" s="39">
        <f>G96+H96</f>
        <v>2854</v>
      </c>
    </row>
    <row r="97" spans="1:9" s="55" customFormat="1" ht="12.75">
      <c r="A97" s="563" t="s">
        <v>291</v>
      </c>
      <c r="B97" s="569"/>
      <c r="C97" s="570"/>
      <c r="D97" s="69">
        <f aca="true" t="shared" si="33" ref="D97:I97">SUM(D94:D96)</f>
        <v>36</v>
      </c>
      <c r="E97" s="69">
        <f t="shared" si="33"/>
        <v>11667</v>
      </c>
      <c r="F97" s="69">
        <f t="shared" si="33"/>
        <v>11703</v>
      </c>
      <c r="G97" s="69">
        <f t="shared" si="33"/>
        <v>30</v>
      </c>
      <c r="H97" s="69">
        <f t="shared" si="33"/>
        <v>9922</v>
      </c>
      <c r="I97" s="69">
        <f t="shared" si="33"/>
        <v>9952</v>
      </c>
    </row>
    <row r="98" spans="1:9" s="55" customFormat="1" ht="12.75">
      <c r="A98" s="571" t="s">
        <v>315</v>
      </c>
      <c r="B98" s="572"/>
      <c r="C98" s="4" t="s">
        <v>6</v>
      </c>
      <c r="D98" s="39">
        <f aca="true" t="shared" si="34" ref="D98:E100">D32+D55</f>
        <v>22</v>
      </c>
      <c r="E98" s="39">
        <f t="shared" si="34"/>
        <v>11807</v>
      </c>
      <c r="F98" s="39">
        <f>D98+E98</f>
        <v>11829</v>
      </c>
      <c r="G98" s="39">
        <f aca="true" t="shared" si="35" ref="G98:H100">G32+G55</f>
        <v>18</v>
      </c>
      <c r="H98" s="39">
        <f t="shared" si="35"/>
        <v>9739</v>
      </c>
      <c r="I98" s="39">
        <f>G98+H98</f>
        <v>9757</v>
      </c>
    </row>
    <row r="99" spans="1:9" s="55" customFormat="1" ht="12.75">
      <c r="A99" s="573"/>
      <c r="B99" s="574"/>
      <c r="C99" s="4" t="s">
        <v>7</v>
      </c>
      <c r="D99" s="39">
        <f t="shared" si="34"/>
        <v>33</v>
      </c>
      <c r="E99" s="39">
        <f t="shared" si="34"/>
        <v>0</v>
      </c>
      <c r="F99" s="39">
        <f>D99+E99</f>
        <v>33</v>
      </c>
      <c r="G99" s="39">
        <f t="shared" si="35"/>
        <v>28</v>
      </c>
      <c r="H99" s="39">
        <f t="shared" si="35"/>
        <v>0</v>
      </c>
      <c r="I99" s="39">
        <f>G99+H99</f>
        <v>28</v>
      </c>
    </row>
    <row r="100" spans="1:9" s="55" customFormat="1" ht="12.75">
      <c r="A100" s="575"/>
      <c r="B100" s="576"/>
      <c r="C100" s="4" t="s">
        <v>8</v>
      </c>
      <c r="D100" s="39">
        <f t="shared" si="34"/>
        <v>0</v>
      </c>
      <c r="E100" s="39">
        <f t="shared" si="34"/>
        <v>651</v>
      </c>
      <c r="F100" s="39">
        <f>D100+E100</f>
        <v>651</v>
      </c>
      <c r="G100" s="39">
        <f t="shared" si="35"/>
        <v>0</v>
      </c>
      <c r="H100" s="39">
        <f t="shared" si="35"/>
        <v>546</v>
      </c>
      <c r="I100" s="39">
        <f>G100+H100</f>
        <v>546</v>
      </c>
    </row>
    <row r="101" spans="1:9" s="55" customFormat="1" ht="12.75">
      <c r="A101" s="563" t="s">
        <v>291</v>
      </c>
      <c r="B101" s="569"/>
      <c r="C101" s="570"/>
      <c r="D101" s="69">
        <f aca="true" t="shared" si="36" ref="D101:I101">SUM(D98:D100)</f>
        <v>55</v>
      </c>
      <c r="E101" s="69">
        <f t="shared" si="36"/>
        <v>12458</v>
      </c>
      <c r="F101" s="69">
        <f t="shared" si="36"/>
        <v>12513</v>
      </c>
      <c r="G101" s="69">
        <f t="shared" si="36"/>
        <v>46</v>
      </c>
      <c r="H101" s="69">
        <f t="shared" si="36"/>
        <v>10285</v>
      </c>
      <c r="I101" s="69">
        <f t="shared" si="36"/>
        <v>10331</v>
      </c>
    </row>
    <row r="102" spans="1:9" s="55" customFormat="1" ht="12.75">
      <c r="A102" s="571" t="s">
        <v>171</v>
      </c>
      <c r="B102" s="572"/>
      <c r="C102" s="171" t="s">
        <v>6</v>
      </c>
      <c r="D102" s="172">
        <f aca="true" t="shared" si="37" ref="D102:E104">D36</f>
        <v>35</v>
      </c>
      <c r="E102" s="172">
        <f t="shared" si="37"/>
        <v>19886</v>
      </c>
      <c r="F102" s="83">
        <f>D102+E102</f>
        <v>19921</v>
      </c>
      <c r="G102" s="172">
        <f aca="true" t="shared" si="38" ref="G102:H104">G36</f>
        <v>29</v>
      </c>
      <c r="H102" s="172">
        <f t="shared" si="38"/>
        <v>16330</v>
      </c>
      <c r="I102" s="83">
        <f>G102+H102</f>
        <v>16359</v>
      </c>
    </row>
    <row r="103" spans="1:9" s="55" customFormat="1" ht="12.75">
      <c r="A103" s="573"/>
      <c r="B103" s="574"/>
      <c r="C103" s="171" t="s">
        <v>7</v>
      </c>
      <c r="D103" s="42">
        <f t="shared" si="37"/>
        <v>278</v>
      </c>
      <c r="E103" s="42">
        <f t="shared" si="37"/>
        <v>150</v>
      </c>
      <c r="F103" s="83">
        <f>D103+E103</f>
        <v>428</v>
      </c>
      <c r="G103" s="42">
        <f t="shared" si="38"/>
        <v>228</v>
      </c>
      <c r="H103" s="42">
        <f t="shared" si="38"/>
        <v>124</v>
      </c>
      <c r="I103" s="83">
        <f>G103+H103</f>
        <v>352</v>
      </c>
    </row>
    <row r="104" spans="1:9" s="55" customFormat="1" ht="12.75">
      <c r="A104" s="575"/>
      <c r="B104" s="576"/>
      <c r="C104" s="171" t="s">
        <v>8</v>
      </c>
      <c r="D104" s="42">
        <f t="shared" si="37"/>
        <v>0</v>
      </c>
      <c r="E104" s="42">
        <f t="shared" si="37"/>
        <v>53</v>
      </c>
      <c r="F104" s="83">
        <f>D104+E104</f>
        <v>53</v>
      </c>
      <c r="G104" s="42">
        <f t="shared" si="38"/>
        <v>0</v>
      </c>
      <c r="H104" s="42">
        <f t="shared" si="38"/>
        <v>44</v>
      </c>
      <c r="I104" s="83">
        <f>G104+H104</f>
        <v>44</v>
      </c>
    </row>
    <row r="105" spans="1:9" s="55" customFormat="1" ht="12.75">
      <c r="A105" s="563" t="s">
        <v>291</v>
      </c>
      <c r="B105" s="569"/>
      <c r="C105" s="570"/>
      <c r="D105" s="69">
        <f aca="true" t="shared" si="39" ref="D105:I105">SUM(D102:D104)</f>
        <v>313</v>
      </c>
      <c r="E105" s="69">
        <f t="shared" si="39"/>
        <v>20089</v>
      </c>
      <c r="F105" s="69">
        <f t="shared" si="39"/>
        <v>20402</v>
      </c>
      <c r="G105" s="69">
        <f t="shared" si="39"/>
        <v>257</v>
      </c>
      <c r="H105" s="69">
        <f t="shared" si="39"/>
        <v>16498</v>
      </c>
      <c r="I105" s="69">
        <f t="shared" si="39"/>
        <v>16755</v>
      </c>
    </row>
    <row r="106" spans="1:9" s="55" customFormat="1" ht="12.75">
      <c r="A106" s="566" t="s">
        <v>172</v>
      </c>
      <c r="B106" s="547"/>
      <c r="C106" s="4" t="s">
        <v>6</v>
      </c>
      <c r="D106" s="42">
        <f aca="true" t="shared" si="40" ref="D106:E108">D39</f>
        <v>50</v>
      </c>
      <c r="E106" s="42">
        <f t="shared" si="40"/>
        <v>22442</v>
      </c>
      <c r="F106" s="39">
        <f>D106+E106</f>
        <v>22492</v>
      </c>
      <c r="G106" s="42">
        <f aca="true" t="shared" si="41" ref="G106:H108">G39</f>
        <v>41</v>
      </c>
      <c r="H106" s="42">
        <f t="shared" si="41"/>
        <v>18429</v>
      </c>
      <c r="I106" s="39">
        <f>G106+H106</f>
        <v>18470</v>
      </c>
    </row>
    <row r="107" spans="1:9" s="55" customFormat="1" ht="12.75">
      <c r="A107" s="567"/>
      <c r="B107" s="548"/>
      <c r="C107" s="4" t="s">
        <v>7</v>
      </c>
      <c r="D107" s="42">
        <f t="shared" si="40"/>
        <v>18</v>
      </c>
      <c r="E107" s="42">
        <f t="shared" si="40"/>
        <v>8</v>
      </c>
      <c r="F107" s="39">
        <f>D107+E107</f>
        <v>26</v>
      </c>
      <c r="G107" s="42">
        <f t="shared" si="41"/>
        <v>15</v>
      </c>
      <c r="H107" s="42">
        <f t="shared" si="41"/>
        <v>7</v>
      </c>
      <c r="I107" s="39">
        <f>G107+H107</f>
        <v>22</v>
      </c>
    </row>
    <row r="108" spans="1:9" s="55" customFormat="1" ht="12.75">
      <c r="A108" s="568"/>
      <c r="B108" s="549"/>
      <c r="C108" s="4" t="s">
        <v>8</v>
      </c>
      <c r="D108" s="42">
        <f t="shared" si="40"/>
        <v>0</v>
      </c>
      <c r="E108" s="42">
        <f t="shared" si="40"/>
        <v>582</v>
      </c>
      <c r="F108" s="39">
        <f>D108+E108</f>
        <v>582</v>
      </c>
      <c r="G108" s="42">
        <f t="shared" si="41"/>
        <v>0</v>
      </c>
      <c r="H108" s="42">
        <f t="shared" si="41"/>
        <v>478</v>
      </c>
      <c r="I108" s="39">
        <f>G108+H108</f>
        <v>478</v>
      </c>
    </row>
    <row r="109" spans="1:9" s="55" customFormat="1" ht="12.75">
      <c r="A109" s="563" t="s">
        <v>291</v>
      </c>
      <c r="B109" s="569"/>
      <c r="C109" s="570"/>
      <c r="D109" s="69">
        <f aca="true" t="shared" si="42" ref="D109:I109">SUM(D106:D108)</f>
        <v>68</v>
      </c>
      <c r="E109" s="69">
        <f t="shared" si="42"/>
        <v>23032</v>
      </c>
      <c r="F109" s="69">
        <f t="shared" si="42"/>
        <v>23100</v>
      </c>
      <c r="G109" s="69">
        <f t="shared" si="42"/>
        <v>56</v>
      </c>
      <c r="H109" s="69">
        <f t="shared" si="42"/>
        <v>18914</v>
      </c>
      <c r="I109" s="69">
        <f t="shared" si="42"/>
        <v>18970</v>
      </c>
    </row>
    <row r="110" spans="1:9" s="55" customFormat="1" ht="12.75">
      <c r="A110" s="571" t="s">
        <v>317</v>
      </c>
      <c r="B110" s="572"/>
      <c r="C110" s="4" t="s">
        <v>6</v>
      </c>
      <c r="D110" s="39">
        <f aca="true" t="shared" si="43" ref="D110:E112">D42+D52</f>
        <v>15</v>
      </c>
      <c r="E110" s="39">
        <f t="shared" si="43"/>
        <v>3736</v>
      </c>
      <c r="F110" s="39">
        <f>D110+E110</f>
        <v>3751</v>
      </c>
      <c r="G110" s="39">
        <f aca="true" t="shared" si="44" ref="G110:H112">G42+G52</f>
        <v>12</v>
      </c>
      <c r="H110" s="39">
        <f t="shared" si="44"/>
        <v>3075</v>
      </c>
      <c r="I110" s="39">
        <f>G110+H110</f>
        <v>3087</v>
      </c>
    </row>
    <row r="111" spans="1:9" s="55" customFormat="1" ht="12.75">
      <c r="A111" s="573"/>
      <c r="B111" s="574"/>
      <c r="C111" s="4" t="s">
        <v>7</v>
      </c>
      <c r="D111" s="39">
        <f t="shared" si="43"/>
        <v>0</v>
      </c>
      <c r="E111" s="39">
        <f t="shared" si="43"/>
        <v>0</v>
      </c>
      <c r="F111" s="39">
        <f>D111+E111</f>
        <v>0</v>
      </c>
      <c r="G111" s="39">
        <f t="shared" si="44"/>
        <v>0</v>
      </c>
      <c r="H111" s="39">
        <f t="shared" si="44"/>
        <v>0</v>
      </c>
      <c r="I111" s="39">
        <f>G111+H111</f>
        <v>0</v>
      </c>
    </row>
    <row r="112" spans="1:9" s="55" customFormat="1" ht="12.75">
      <c r="A112" s="575"/>
      <c r="B112" s="576"/>
      <c r="C112" s="4" t="s">
        <v>8</v>
      </c>
      <c r="D112" s="39">
        <f t="shared" si="43"/>
        <v>0</v>
      </c>
      <c r="E112" s="39">
        <f t="shared" si="43"/>
        <v>3300</v>
      </c>
      <c r="F112" s="39">
        <f>D112+E112</f>
        <v>3300</v>
      </c>
      <c r="G112" s="39">
        <f t="shared" si="44"/>
        <v>0</v>
      </c>
      <c r="H112" s="39">
        <f t="shared" si="44"/>
        <v>2696</v>
      </c>
      <c r="I112" s="39">
        <f>G112+H112</f>
        <v>2696</v>
      </c>
    </row>
    <row r="113" spans="1:9" s="55" customFormat="1" ht="12.75">
      <c r="A113" s="563" t="s">
        <v>291</v>
      </c>
      <c r="B113" s="569"/>
      <c r="C113" s="570"/>
      <c r="D113" s="69">
        <f aca="true" t="shared" si="45" ref="D113:I113">SUM(D110:D112)</f>
        <v>15</v>
      </c>
      <c r="E113" s="69">
        <f t="shared" si="45"/>
        <v>7036</v>
      </c>
      <c r="F113" s="69">
        <f t="shared" si="45"/>
        <v>7051</v>
      </c>
      <c r="G113" s="69">
        <f t="shared" si="45"/>
        <v>12</v>
      </c>
      <c r="H113" s="69">
        <f t="shared" si="45"/>
        <v>5771</v>
      </c>
      <c r="I113" s="69">
        <f t="shared" si="45"/>
        <v>5783</v>
      </c>
    </row>
    <row r="114" spans="1:9" s="55" customFormat="1" ht="12.75">
      <c r="A114" s="566" t="s">
        <v>316</v>
      </c>
      <c r="B114" s="547"/>
      <c r="C114" s="4" t="s">
        <v>6</v>
      </c>
      <c r="D114" s="42">
        <f aca="true" t="shared" si="46" ref="D114:E116">D45</f>
        <v>0</v>
      </c>
      <c r="E114" s="42">
        <f t="shared" si="46"/>
        <v>0</v>
      </c>
      <c r="F114" s="39">
        <f>D114+E114</f>
        <v>0</v>
      </c>
      <c r="G114" s="42">
        <f aca="true" t="shared" si="47" ref="G114:H116">G45</f>
        <v>0</v>
      </c>
      <c r="H114" s="42">
        <f t="shared" si="47"/>
        <v>0</v>
      </c>
      <c r="I114" s="39">
        <f>G114+H114</f>
        <v>0</v>
      </c>
    </row>
    <row r="115" spans="1:9" s="55" customFormat="1" ht="12.75">
      <c r="A115" s="567"/>
      <c r="B115" s="548"/>
      <c r="C115" s="4" t="s">
        <v>7</v>
      </c>
      <c r="D115" s="42">
        <f t="shared" si="46"/>
        <v>50</v>
      </c>
      <c r="E115" s="42">
        <f t="shared" si="46"/>
        <v>10</v>
      </c>
      <c r="F115" s="39">
        <f>D115+E115</f>
        <v>60</v>
      </c>
      <c r="G115" s="42">
        <f t="shared" si="47"/>
        <v>41</v>
      </c>
      <c r="H115" s="42">
        <f t="shared" si="47"/>
        <v>8</v>
      </c>
      <c r="I115" s="39">
        <f>G115+H115</f>
        <v>49</v>
      </c>
    </row>
    <row r="116" spans="1:9" s="55" customFormat="1" ht="12.75">
      <c r="A116" s="568"/>
      <c r="B116" s="549"/>
      <c r="C116" s="4" t="s">
        <v>8</v>
      </c>
      <c r="D116" s="42">
        <f t="shared" si="46"/>
        <v>0</v>
      </c>
      <c r="E116" s="42">
        <f t="shared" si="46"/>
        <v>0</v>
      </c>
      <c r="F116" s="39">
        <f>D116+E116</f>
        <v>0</v>
      </c>
      <c r="G116" s="42">
        <f t="shared" si="47"/>
        <v>0</v>
      </c>
      <c r="H116" s="42">
        <f t="shared" si="47"/>
        <v>0</v>
      </c>
      <c r="I116" s="39">
        <f>G116+H116</f>
        <v>0</v>
      </c>
    </row>
    <row r="117" spans="1:9" s="55" customFormat="1" ht="12.75">
      <c r="A117" s="563" t="s">
        <v>291</v>
      </c>
      <c r="B117" s="569"/>
      <c r="C117" s="570"/>
      <c r="D117" s="69">
        <f aca="true" t="shared" si="48" ref="D117:I117">SUM(D114:D116)</f>
        <v>50</v>
      </c>
      <c r="E117" s="69">
        <f t="shared" si="48"/>
        <v>10</v>
      </c>
      <c r="F117" s="69">
        <f t="shared" si="48"/>
        <v>60</v>
      </c>
      <c r="G117" s="69">
        <f t="shared" si="48"/>
        <v>41</v>
      </c>
      <c r="H117" s="69">
        <f t="shared" si="48"/>
        <v>8</v>
      </c>
      <c r="I117" s="69">
        <f t="shared" si="48"/>
        <v>49</v>
      </c>
    </row>
    <row r="118" spans="1:9" s="55" customFormat="1" ht="12.75">
      <c r="A118" s="546" t="s">
        <v>19</v>
      </c>
      <c r="B118" s="546"/>
      <c r="C118" s="5" t="s">
        <v>6</v>
      </c>
      <c r="D118" s="140">
        <f aca="true" t="shared" si="49" ref="D118:I118">D74+D78+D82+D86+D90+D94+D98+D102+D106+D110+D114</f>
        <v>47878</v>
      </c>
      <c r="E118" s="140">
        <f t="shared" si="49"/>
        <v>165981</v>
      </c>
      <c r="F118" s="140">
        <f t="shared" si="49"/>
        <v>213859</v>
      </c>
      <c r="G118" s="140">
        <f t="shared" si="49"/>
        <v>40128.95315</v>
      </c>
      <c r="H118" s="140">
        <f t="shared" si="49"/>
        <v>141926.3617</v>
      </c>
      <c r="I118" s="140">
        <f t="shared" si="49"/>
        <v>182055.31485</v>
      </c>
    </row>
    <row r="119" spans="1:9" s="55" customFormat="1" ht="12.75">
      <c r="A119" s="546"/>
      <c r="B119" s="546"/>
      <c r="C119" s="5" t="s">
        <v>7</v>
      </c>
      <c r="D119" s="140">
        <f aca="true" t="shared" si="50" ref="D119:I119">D75+D79+D83+D87+D91+D95+D99+D103+D107+D111+D115</f>
        <v>1661</v>
      </c>
      <c r="E119" s="140">
        <f t="shared" si="50"/>
        <v>846</v>
      </c>
      <c r="F119" s="140">
        <f t="shared" si="50"/>
        <v>2507</v>
      </c>
      <c r="G119" s="140">
        <f t="shared" si="50"/>
        <v>1390.6965500000001</v>
      </c>
      <c r="H119" s="140">
        <f t="shared" si="50"/>
        <v>732.7533</v>
      </c>
      <c r="I119" s="140">
        <f t="shared" si="50"/>
        <v>2123.44985</v>
      </c>
    </row>
    <row r="120" spans="1:9" s="55" customFormat="1" ht="12.75">
      <c r="A120" s="546"/>
      <c r="B120" s="546"/>
      <c r="C120" s="5" t="s">
        <v>8</v>
      </c>
      <c r="D120" s="140">
        <f aca="true" t="shared" si="51" ref="D120:I120">D76+D80+D84+D88+D92+D96+D100+D104+D108+D112+D116</f>
        <v>61</v>
      </c>
      <c r="E120" s="140">
        <f t="shared" si="51"/>
        <v>16694</v>
      </c>
      <c r="F120" s="140">
        <f t="shared" si="51"/>
        <v>16755</v>
      </c>
      <c r="G120" s="140">
        <f t="shared" si="51"/>
        <v>50</v>
      </c>
      <c r="H120" s="140">
        <f t="shared" si="51"/>
        <v>14277.463</v>
      </c>
      <c r="I120" s="140">
        <f t="shared" si="51"/>
        <v>14327.463</v>
      </c>
    </row>
    <row r="121" spans="1:9" s="55" customFormat="1" ht="12.75">
      <c r="A121" s="523" t="s">
        <v>9</v>
      </c>
      <c r="B121" s="524"/>
      <c r="C121" s="524"/>
      <c r="D121" s="52">
        <f aca="true" t="shared" si="52" ref="D121:I121">SUM(D118:D120)</f>
        <v>49600</v>
      </c>
      <c r="E121" s="52">
        <f t="shared" si="52"/>
        <v>183521</v>
      </c>
      <c r="F121" s="52">
        <f t="shared" si="52"/>
        <v>233121</v>
      </c>
      <c r="G121" s="52">
        <f t="shared" si="52"/>
        <v>41569.6497</v>
      </c>
      <c r="H121" s="52">
        <f t="shared" si="52"/>
        <v>156936.578</v>
      </c>
      <c r="I121" s="52">
        <f t="shared" si="52"/>
        <v>198506.2277</v>
      </c>
    </row>
    <row r="122" spans="1:9" s="55" customFormat="1" ht="12.75">
      <c r="A122" s="151"/>
      <c r="B122" s="151"/>
      <c r="C122" s="151"/>
      <c r="D122" s="153"/>
      <c r="E122" s="153"/>
      <c r="F122" s="153"/>
      <c r="G122" s="153"/>
      <c r="H122" s="153"/>
      <c r="I122" s="153"/>
    </row>
    <row r="123" spans="1:9" s="55" customFormat="1" ht="12.75">
      <c r="A123" s="151"/>
      <c r="B123" s="151"/>
      <c r="C123" s="151"/>
      <c r="D123" s="153"/>
      <c r="E123" s="153"/>
      <c r="F123" s="153"/>
      <c r="G123" s="153"/>
      <c r="H123" s="153"/>
      <c r="I123" s="153"/>
    </row>
    <row r="124" spans="1:9" s="55" customFormat="1" ht="12.75">
      <c r="A124" s="151"/>
      <c r="B124" s="151"/>
      <c r="C124" s="151"/>
      <c r="D124" s="153"/>
      <c r="E124" s="153"/>
      <c r="F124" s="153"/>
      <c r="G124" s="153"/>
      <c r="H124" s="153"/>
      <c r="I124" s="153"/>
    </row>
    <row r="125" spans="1:3" ht="12.75">
      <c r="A125" s="497" t="s">
        <v>22</v>
      </c>
      <c r="B125" s="497"/>
      <c r="C125" s="497"/>
    </row>
    <row r="126" spans="1:5" ht="12.75">
      <c r="A126" s="497" t="s">
        <v>23</v>
      </c>
      <c r="B126" s="497"/>
      <c r="C126" s="3"/>
      <c r="E126" s="2" t="s">
        <v>21</v>
      </c>
    </row>
    <row r="127" spans="1:9" ht="12.75">
      <c r="A127" s="498" t="s">
        <v>503</v>
      </c>
      <c r="B127" s="498"/>
      <c r="C127" s="498"/>
      <c r="D127" s="498"/>
      <c r="E127" s="498"/>
      <c r="F127" s="498"/>
      <c r="G127" s="498"/>
      <c r="H127" s="498"/>
      <c r="I127" s="498"/>
    </row>
    <row r="128" ht="12.75">
      <c r="I128" s="28" t="s">
        <v>310</v>
      </c>
    </row>
    <row r="129" spans="1:9" ht="12.75">
      <c r="A129" s="499" t="s">
        <v>14</v>
      </c>
      <c r="B129" s="528" t="s">
        <v>391</v>
      </c>
      <c r="C129" s="499" t="s">
        <v>1</v>
      </c>
      <c r="D129" s="530" t="s">
        <v>57</v>
      </c>
      <c r="E129" s="530"/>
      <c r="F129" s="530"/>
      <c r="G129" s="530" t="s">
        <v>58</v>
      </c>
      <c r="H129" s="530"/>
      <c r="I129" s="530"/>
    </row>
    <row r="130" spans="1:9" ht="12.75">
      <c r="A130" s="501"/>
      <c r="B130" s="529"/>
      <c r="C130" s="501"/>
      <c r="D130" s="169" t="s">
        <v>2</v>
      </c>
      <c r="E130" s="169" t="s">
        <v>3</v>
      </c>
      <c r="F130" s="169" t="s">
        <v>4</v>
      </c>
      <c r="G130" s="169" t="s">
        <v>5</v>
      </c>
      <c r="H130" s="169" t="s">
        <v>3</v>
      </c>
      <c r="I130" s="169" t="s">
        <v>4</v>
      </c>
    </row>
    <row r="131" spans="1:9" ht="12.75">
      <c r="A131" s="531" t="s">
        <v>10</v>
      </c>
      <c r="B131" s="534" t="s">
        <v>311</v>
      </c>
      <c r="C131" s="4" t="s">
        <v>6</v>
      </c>
      <c r="D131" s="39">
        <v>1400</v>
      </c>
      <c r="E131" s="39">
        <v>1300</v>
      </c>
      <c r="F131" s="39">
        <f aca="true" t="shared" si="53" ref="F131:F136">D131+E131</f>
        <v>2700</v>
      </c>
      <c r="G131" s="39">
        <f>D131*0.845</f>
        <v>1183</v>
      </c>
      <c r="H131" s="39">
        <f>E131*0.889</f>
        <v>1155.7</v>
      </c>
      <c r="I131" s="39">
        <f aca="true" t="shared" si="54" ref="I131:I136">G131+H131</f>
        <v>2338.7</v>
      </c>
    </row>
    <row r="132" spans="1:9" ht="12.75">
      <c r="A132" s="532"/>
      <c r="B132" s="535"/>
      <c r="C132" s="4" t="s">
        <v>7</v>
      </c>
      <c r="D132" s="39">
        <v>200</v>
      </c>
      <c r="E132" s="39">
        <v>0</v>
      </c>
      <c r="F132" s="39">
        <f t="shared" si="53"/>
        <v>200</v>
      </c>
      <c r="G132" s="39">
        <f>D132*0.845</f>
        <v>169</v>
      </c>
      <c r="H132" s="39">
        <f>E132*0.889</f>
        <v>0</v>
      </c>
      <c r="I132" s="39">
        <f t="shared" si="54"/>
        <v>169</v>
      </c>
    </row>
    <row r="133" spans="1:9" ht="12.75">
      <c r="A133" s="532"/>
      <c r="B133" s="536"/>
      <c r="C133" s="4" t="s">
        <v>8</v>
      </c>
      <c r="D133" s="39">
        <v>0</v>
      </c>
      <c r="E133" s="39">
        <v>0</v>
      </c>
      <c r="F133" s="39">
        <v>0</v>
      </c>
      <c r="G133" s="39">
        <v>0</v>
      </c>
      <c r="H133" s="39">
        <f>E133*0.889</f>
        <v>0</v>
      </c>
      <c r="I133" s="39">
        <f t="shared" si="54"/>
        <v>0</v>
      </c>
    </row>
    <row r="134" spans="1:9" ht="12.75">
      <c r="A134" s="532"/>
      <c r="B134" s="534" t="s">
        <v>312</v>
      </c>
      <c r="C134" s="4" t="s">
        <v>6</v>
      </c>
      <c r="D134" s="39">
        <v>0</v>
      </c>
      <c r="E134" s="39">
        <v>0</v>
      </c>
      <c r="F134" s="39">
        <f t="shared" si="53"/>
        <v>0</v>
      </c>
      <c r="G134" s="39">
        <f>D134*0.845</f>
        <v>0</v>
      </c>
      <c r="H134" s="39">
        <f>E134*0.889</f>
        <v>0</v>
      </c>
      <c r="I134" s="39">
        <f t="shared" si="54"/>
        <v>0</v>
      </c>
    </row>
    <row r="135" spans="1:9" ht="12.75">
      <c r="A135" s="532"/>
      <c r="B135" s="535"/>
      <c r="C135" s="4" t="s">
        <v>7</v>
      </c>
      <c r="D135" s="39">
        <v>0</v>
      </c>
      <c r="E135" s="39">
        <v>0</v>
      </c>
      <c r="F135" s="39">
        <f t="shared" si="53"/>
        <v>0</v>
      </c>
      <c r="G135" s="39">
        <v>0</v>
      </c>
      <c r="H135" s="39">
        <v>0</v>
      </c>
      <c r="I135" s="39">
        <f t="shared" si="54"/>
        <v>0</v>
      </c>
    </row>
    <row r="136" spans="1:9" ht="12.75">
      <c r="A136" s="532"/>
      <c r="B136" s="536"/>
      <c r="C136" s="4" t="s">
        <v>8</v>
      </c>
      <c r="D136" s="39">
        <v>0</v>
      </c>
      <c r="E136" s="39">
        <v>0</v>
      </c>
      <c r="F136" s="39">
        <f t="shared" si="53"/>
        <v>0</v>
      </c>
      <c r="G136" s="39">
        <v>0</v>
      </c>
      <c r="H136" s="39">
        <f>E136*0.889</f>
        <v>0</v>
      </c>
      <c r="I136" s="39">
        <f t="shared" si="54"/>
        <v>0</v>
      </c>
    </row>
    <row r="137" spans="1:9" ht="12.75">
      <c r="A137" s="537" t="s">
        <v>291</v>
      </c>
      <c r="B137" s="538"/>
      <c r="C137" s="539"/>
      <c r="D137" s="51">
        <f aca="true" t="shared" si="55" ref="D137:I137">SUM(D131:D136)</f>
        <v>1600</v>
      </c>
      <c r="E137" s="51">
        <f t="shared" si="55"/>
        <v>1300</v>
      </c>
      <c r="F137" s="51">
        <f t="shared" si="55"/>
        <v>2900</v>
      </c>
      <c r="G137" s="51">
        <f t="shared" si="55"/>
        <v>1352</v>
      </c>
      <c r="H137" s="51">
        <f t="shared" si="55"/>
        <v>1155.7</v>
      </c>
      <c r="I137" s="51">
        <f t="shared" si="55"/>
        <v>2507.7</v>
      </c>
    </row>
    <row r="138" spans="1:9" ht="12.75">
      <c r="A138" s="531" t="s">
        <v>16</v>
      </c>
      <c r="B138" s="543" t="s">
        <v>312</v>
      </c>
      <c r="C138" s="4" t="s">
        <v>6</v>
      </c>
      <c r="D138" s="68">
        <v>78</v>
      </c>
      <c r="E138" s="68">
        <v>80</v>
      </c>
      <c r="F138" s="68">
        <f aca="true" t="shared" si="56" ref="F138:F158">D138+E138</f>
        <v>158</v>
      </c>
      <c r="G138" s="68">
        <v>65</v>
      </c>
      <c r="H138" s="68">
        <v>67</v>
      </c>
      <c r="I138" s="39">
        <f aca="true" t="shared" si="57" ref="I138:I158">G138+H138</f>
        <v>132</v>
      </c>
    </row>
    <row r="139" spans="1:9" ht="12.75">
      <c r="A139" s="532"/>
      <c r="B139" s="544"/>
      <c r="C139" s="4" t="s">
        <v>7</v>
      </c>
      <c r="D139" s="68">
        <v>0</v>
      </c>
      <c r="E139" s="68">
        <v>0</v>
      </c>
      <c r="F139" s="68">
        <f t="shared" si="56"/>
        <v>0</v>
      </c>
      <c r="G139" s="68">
        <v>0</v>
      </c>
      <c r="H139" s="68">
        <v>0</v>
      </c>
      <c r="I139" s="39">
        <f t="shared" si="57"/>
        <v>0</v>
      </c>
    </row>
    <row r="140" spans="1:9" ht="12.75">
      <c r="A140" s="532"/>
      <c r="B140" s="545"/>
      <c r="C140" s="4" t="s">
        <v>8</v>
      </c>
      <c r="D140" s="68">
        <v>0</v>
      </c>
      <c r="E140" s="68">
        <v>0</v>
      </c>
      <c r="F140" s="68">
        <f t="shared" si="56"/>
        <v>0</v>
      </c>
      <c r="G140" s="68">
        <v>0</v>
      </c>
      <c r="H140" s="68">
        <v>0</v>
      </c>
      <c r="I140" s="39">
        <f t="shared" si="57"/>
        <v>0</v>
      </c>
    </row>
    <row r="141" spans="1:9" ht="12.75">
      <c r="A141" s="532"/>
      <c r="B141" s="543" t="s">
        <v>168</v>
      </c>
      <c r="C141" s="4" t="s">
        <v>6</v>
      </c>
      <c r="D141" s="42">
        <v>100</v>
      </c>
      <c r="E141" s="42">
        <v>270</v>
      </c>
      <c r="F141" s="68">
        <f t="shared" si="56"/>
        <v>370</v>
      </c>
      <c r="G141" s="68">
        <v>84</v>
      </c>
      <c r="H141" s="68">
        <v>230</v>
      </c>
      <c r="I141" s="39">
        <f t="shared" si="57"/>
        <v>314</v>
      </c>
    </row>
    <row r="142" spans="1:9" ht="12.75">
      <c r="A142" s="532"/>
      <c r="B142" s="544"/>
      <c r="C142" s="4" t="s">
        <v>7</v>
      </c>
      <c r="D142" s="42">
        <v>0</v>
      </c>
      <c r="E142" s="42">
        <v>0</v>
      </c>
      <c r="F142" s="68">
        <f t="shared" si="56"/>
        <v>0</v>
      </c>
      <c r="G142" s="68">
        <v>0</v>
      </c>
      <c r="H142" s="68">
        <v>0</v>
      </c>
      <c r="I142" s="39">
        <f t="shared" si="57"/>
        <v>0</v>
      </c>
    </row>
    <row r="143" spans="1:9" ht="12.75">
      <c r="A143" s="532"/>
      <c r="B143" s="545"/>
      <c r="C143" s="4" t="s">
        <v>8</v>
      </c>
      <c r="D143" s="42">
        <v>0</v>
      </c>
      <c r="E143" s="42">
        <v>0</v>
      </c>
      <c r="F143" s="68">
        <f t="shared" si="56"/>
        <v>0</v>
      </c>
      <c r="G143" s="68">
        <v>0</v>
      </c>
      <c r="H143" s="68">
        <v>0</v>
      </c>
      <c r="I143" s="39">
        <f t="shared" si="57"/>
        <v>0</v>
      </c>
    </row>
    <row r="144" spans="1:9" ht="12.75">
      <c r="A144" s="532"/>
      <c r="B144" s="543" t="s">
        <v>311</v>
      </c>
      <c r="C144" s="4" t="s">
        <v>6</v>
      </c>
      <c r="D144" s="42">
        <v>0</v>
      </c>
      <c r="E144" s="42">
        <v>0</v>
      </c>
      <c r="F144" s="42">
        <f t="shared" si="56"/>
        <v>0</v>
      </c>
      <c r="G144" s="42">
        <v>0</v>
      </c>
      <c r="H144" s="42">
        <v>0</v>
      </c>
      <c r="I144" s="39">
        <f t="shared" si="57"/>
        <v>0</v>
      </c>
    </row>
    <row r="145" spans="1:9" ht="12.75">
      <c r="A145" s="532"/>
      <c r="B145" s="544"/>
      <c r="C145" s="4" t="s">
        <v>7</v>
      </c>
      <c r="D145" s="68">
        <v>0</v>
      </c>
      <c r="E145" s="68">
        <v>0</v>
      </c>
      <c r="F145" s="68">
        <f t="shared" si="56"/>
        <v>0</v>
      </c>
      <c r="G145" s="68">
        <v>0</v>
      </c>
      <c r="H145" s="68">
        <v>0</v>
      </c>
      <c r="I145" s="39">
        <f t="shared" si="57"/>
        <v>0</v>
      </c>
    </row>
    <row r="146" spans="1:9" ht="12.75">
      <c r="A146" s="532"/>
      <c r="B146" s="545"/>
      <c r="C146" s="4" t="s">
        <v>8</v>
      </c>
      <c r="D146" s="68">
        <v>0</v>
      </c>
      <c r="E146" s="68">
        <v>0</v>
      </c>
      <c r="F146" s="68">
        <f t="shared" si="56"/>
        <v>0</v>
      </c>
      <c r="G146" s="68">
        <v>0</v>
      </c>
      <c r="H146" s="68">
        <v>0</v>
      </c>
      <c r="I146" s="39">
        <f t="shared" si="57"/>
        <v>0</v>
      </c>
    </row>
    <row r="147" spans="1:9" ht="12.75">
      <c r="A147" s="532"/>
      <c r="B147" s="543" t="s">
        <v>313</v>
      </c>
      <c r="C147" s="4" t="s">
        <v>6</v>
      </c>
      <c r="D147" s="68">
        <v>0</v>
      </c>
      <c r="E147" s="68">
        <v>0</v>
      </c>
      <c r="F147" s="68">
        <f t="shared" si="56"/>
        <v>0</v>
      </c>
      <c r="G147" s="68">
        <v>0</v>
      </c>
      <c r="H147" s="68">
        <v>0</v>
      </c>
      <c r="I147" s="39">
        <f t="shared" si="57"/>
        <v>0</v>
      </c>
    </row>
    <row r="148" spans="1:9" ht="12.75">
      <c r="A148" s="532"/>
      <c r="B148" s="544"/>
      <c r="C148" s="4" t="s">
        <v>7</v>
      </c>
      <c r="D148" s="68">
        <v>0</v>
      </c>
      <c r="E148" s="68">
        <v>0</v>
      </c>
      <c r="F148" s="68">
        <f t="shared" si="56"/>
        <v>0</v>
      </c>
      <c r="G148" s="68">
        <v>0</v>
      </c>
      <c r="H148" s="68">
        <v>0</v>
      </c>
      <c r="I148" s="39">
        <f t="shared" si="57"/>
        <v>0</v>
      </c>
    </row>
    <row r="149" spans="1:9" ht="12.75">
      <c r="A149" s="532"/>
      <c r="B149" s="545"/>
      <c r="C149" s="4" t="s">
        <v>8</v>
      </c>
      <c r="D149" s="68">
        <v>0</v>
      </c>
      <c r="E149" s="68">
        <v>0</v>
      </c>
      <c r="F149" s="68">
        <f t="shared" si="56"/>
        <v>0</v>
      </c>
      <c r="G149" s="68">
        <v>0</v>
      </c>
      <c r="H149" s="68">
        <v>0</v>
      </c>
      <c r="I149" s="39">
        <f t="shared" si="57"/>
        <v>0</v>
      </c>
    </row>
    <row r="150" spans="1:9" ht="12.75">
      <c r="A150" s="532"/>
      <c r="B150" s="534" t="s">
        <v>314</v>
      </c>
      <c r="C150" s="4" t="s">
        <v>6</v>
      </c>
      <c r="D150" s="68">
        <v>0</v>
      </c>
      <c r="E150" s="68">
        <v>0</v>
      </c>
      <c r="F150" s="68">
        <f t="shared" si="56"/>
        <v>0</v>
      </c>
      <c r="G150" s="68">
        <v>0</v>
      </c>
      <c r="H150" s="68">
        <v>0</v>
      </c>
      <c r="I150" s="39">
        <f t="shared" si="57"/>
        <v>0</v>
      </c>
    </row>
    <row r="151" spans="1:9" ht="12.75">
      <c r="A151" s="532"/>
      <c r="B151" s="535"/>
      <c r="C151" s="4" t="s">
        <v>7</v>
      </c>
      <c r="D151" s="68">
        <v>0</v>
      </c>
      <c r="E151" s="68">
        <v>0</v>
      </c>
      <c r="F151" s="68">
        <f t="shared" si="56"/>
        <v>0</v>
      </c>
      <c r="G151" s="68">
        <v>0</v>
      </c>
      <c r="H151" s="68">
        <v>0</v>
      </c>
      <c r="I151" s="39">
        <f t="shared" si="57"/>
        <v>0</v>
      </c>
    </row>
    <row r="152" spans="1:9" ht="12.75">
      <c r="A152" s="532"/>
      <c r="B152" s="536"/>
      <c r="C152" s="4" t="s">
        <v>8</v>
      </c>
      <c r="D152" s="68">
        <v>0</v>
      </c>
      <c r="E152" s="68">
        <v>0</v>
      </c>
      <c r="F152" s="68">
        <f t="shared" si="56"/>
        <v>0</v>
      </c>
      <c r="G152" s="68">
        <v>0</v>
      </c>
      <c r="H152" s="42">
        <v>0</v>
      </c>
      <c r="I152" s="39">
        <f t="shared" si="57"/>
        <v>0</v>
      </c>
    </row>
    <row r="153" spans="1:9" ht="12.75">
      <c r="A153" s="532"/>
      <c r="B153" s="534" t="s">
        <v>169</v>
      </c>
      <c r="C153" s="4" t="s">
        <v>6</v>
      </c>
      <c r="D153" s="68">
        <v>0</v>
      </c>
      <c r="E153" s="68">
        <v>0</v>
      </c>
      <c r="F153" s="68">
        <f t="shared" si="56"/>
        <v>0</v>
      </c>
      <c r="G153" s="68">
        <v>0</v>
      </c>
      <c r="H153" s="68">
        <v>0</v>
      </c>
      <c r="I153" s="39">
        <f t="shared" si="57"/>
        <v>0</v>
      </c>
    </row>
    <row r="154" spans="1:9" ht="12.75">
      <c r="A154" s="532"/>
      <c r="B154" s="535"/>
      <c r="C154" s="4" t="s">
        <v>7</v>
      </c>
      <c r="D154" s="68">
        <v>0</v>
      </c>
      <c r="E154" s="68">
        <v>0</v>
      </c>
      <c r="F154" s="68">
        <f t="shared" si="56"/>
        <v>0</v>
      </c>
      <c r="G154" s="68">
        <v>0</v>
      </c>
      <c r="H154" s="68">
        <v>0</v>
      </c>
      <c r="I154" s="39">
        <f t="shared" si="57"/>
        <v>0</v>
      </c>
    </row>
    <row r="155" spans="1:9" ht="12.75">
      <c r="A155" s="532"/>
      <c r="B155" s="536"/>
      <c r="C155" s="4" t="s">
        <v>8</v>
      </c>
      <c r="D155" s="68">
        <v>0</v>
      </c>
      <c r="E155" s="68">
        <v>0</v>
      </c>
      <c r="F155" s="68">
        <f t="shared" si="56"/>
        <v>0</v>
      </c>
      <c r="G155" s="68">
        <v>0</v>
      </c>
      <c r="H155" s="68">
        <v>0</v>
      </c>
      <c r="I155" s="39">
        <f t="shared" si="57"/>
        <v>0</v>
      </c>
    </row>
    <row r="156" spans="1:9" ht="12.75">
      <c r="A156" s="532"/>
      <c r="B156" s="543" t="s">
        <v>315</v>
      </c>
      <c r="C156" s="4" t="s">
        <v>6</v>
      </c>
      <c r="D156" s="68">
        <v>0</v>
      </c>
      <c r="E156" s="68">
        <v>0</v>
      </c>
      <c r="F156" s="68">
        <f t="shared" si="56"/>
        <v>0</v>
      </c>
      <c r="G156" s="68">
        <v>0</v>
      </c>
      <c r="H156" s="68">
        <v>0</v>
      </c>
      <c r="I156" s="39">
        <f t="shared" si="57"/>
        <v>0</v>
      </c>
    </row>
    <row r="157" spans="1:9" ht="12.75">
      <c r="A157" s="532"/>
      <c r="B157" s="544"/>
      <c r="C157" s="4" t="s">
        <v>7</v>
      </c>
      <c r="D157" s="68">
        <v>0</v>
      </c>
      <c r="E157" s="68">
        <v>0</v>
      </c>
      <c r="F157" s="68">
        <f t="shared" si="56"/>
        <v>0</v>
      </c>
      <c r="G157" s="68">
        <v>0</v>
      </c>
      <c r="H157" s="68">
        <v>0</v>
      </c>
      <c r="I157" s="39">
        <f t="shared" si="57"/>
        <v>0</v>
      </c>
    </row>
    <row r="158" spans="1:9" ht="12.75">
      <c r="A158" s="533"/>
      <c r="B158" s="545"/>
      <c r="C158" s="4" t="s">
        <v>8</v>
      </c>
      <c r="D158" s="68">
        <v>0</v>
      </c>
      <c r="E158" s="68">
        <v>0</v>
      </c>
      <c r="F158" s="68">
        <f t="shared" si="56"/>
        <v>0</v>
      </c>
      <c r="G158" s="68">
        <v>0</v>
      </c>
      <c r="H158" s="68">
        <v>0</v>
      </c>
      <c r="I158" s="39">
        <f t="shared" si="57"/>
        <v>0</v>
      </c>
    </row>
    <row r="159" spans="1:9" ht="12.75">
      <c r="A159" s="537" t="s">
        <v>291</v>
      </c>
      <c r="B159" s="538"/>
      <c r="C159" s="539"/>
      <c r="D159" s="51">
        <f aca="true" t="shared" si="58" ref="D159:I159">SUM(D138:D158)</f>
        <v>178</v>
      </c>
      <c r="E159" s="51">
        <f t="shared" si="58"/>
        <v>350</v>
      </c>
      <c r="F159" s="51">
        <f t="shared" si="58"/>
        <v>528</v>
      </c>
      <c r="G159" s="51">
        <f t="shared" si="58"/>
        <v>149</v>
      </c>
      <c r="H159" s="51">
        <f t="shared" si="58"/>
        <v>297</v>
      </c>
      <c r="I159" s="51">
        <f t="shared" si="58"/>
        <v>446</v>
      </c>
    </row>
    <row r="160" spans="1:9" ht="12.75">
      <c r="A160" s="531" t="s">
        <v>17</v>
      </c>
      <c r="B160" s="543" t="s">
        <v>171</v>
      </c>
      <c r="C160" s="4" t="s">
        <v>6</v>
      </c>
      <c r="D160" s="91">
        <v>0</v>
      </c>
      <c r="E160" s="39">
        <v>0</v>
      </c>
      <c r="F160" s="39">
        <f aca="true" t="shared" si="59" ref="F160:F171">D160+E160</f>
        <v>0</v>
      </c>
      <c r="G160" s="148">
        <v>0</v>
      </c>
      <c r="H160" s="42">
        <v>0</v>
      </c>
      <c r="I160" s="39">
        <f aca="true" t="shared" si="60" ref="I160:I171">G160+H160</f>
        <v>0</v>
      </c>
    </row>
    <row r="161" spans="1:9" ht="12.75">
      <c r="A161" s="532"/>
      <c r="B161" s="544"/>
      <c r="C161" s="4" t="s">
        <v>7</v>
      </c>
      <c r="D161" s="42">
        <v>0</v>
      </c>
      <c r="E161" s="42">
        <v>0</v>
      </c>
      <c r="F161" s="39">
        <f t="shared" si="59"/>
        <v>0</v>
      </c>
      <c r="G161" s="42">
        <v>0</v>
      </c>
      <c r="H161" s="42">
        <v>0</v>
      </c>
      <c r="I161" s="39">
        <f t="shared" si="60"/>
        <v>0</v>
      </c>
    </row>
    <row r="162" spans="1:9" ht="12.75">
      <c r="A162" s="532"/>
      <c r="B162" s="545"/>
      <c r="C162" s="4" t="s">
        <v>8</v>
      </c>
      <c r="D162" s="42">
        <v>0</v>
      </c>
      <c r="E162" s="42">
        <v>0</v>
      </c>
      <c r="F162" s="39">
        <f t="shared" si="59"/>
        <v>0</v>
      </c>
      <c r="G162" s="42">
        <v>0</v>
      </c>
      <c r="H162" s="42">
        <v>0</v>
      </c>
      <c r="I162" s="39">
        <f t="shared" si="60"/>
        <v>0</v>
      </c>
    </row>
    <row r="163" spans="1:9" ht="12.75">
      <c r="A163" s="532"/>
      <c r="B163" s="543" t="s">
        <v>172</v>
      </c>
      <c r="C163" s="4" t="s">
        <v>6</v>
      </c>
      <c r="D163" s="42">
        <v>0</v>
      </c>
      <c r="E163" s="42">
        <v>0</v>
      </c>
      <c r="F163" s="39">
        <f t="shared" si="59"/>
        <v>0</v>
      </c>
      <c r="G163" s="42">
        <v>0</v>
      </c>
      <c r="H163" s="42">
        <v>0</v>
      </c>
      <c r="I163" s="39">
        <f t="shared" si="60"/>
        <v>0</v>
      </c>
    </row>
    <row r="164" spans="1:9" ht="12.75">
      <c r="A164" s="532"/>
      <c r="B164" s="544"/>
      <c r="C164" s="4" t="s">
        <v>7</v>
      </c>
      <c r="D164" s="42">
        <v>0</v>
      </c>
      <c r="E164" s="42">
        <v>0</v>
      </c>
      <c r="F164" s="39">
        <f t="shared" si="59"/>
        <v>0</v>
      </c>
      <c r="G164" s="42">
        <v>0</v>
      </c>
      <c r="H164" s="42">
        <v>0</v>
      </c>
      <c r="I164" s="39">
        <f t="shared" si="60"/>
        <v>0</v>
      </c>
    </row>
    <row r="165" spans="1:9" ht="12.75">
      <c r="A165" s="532"/>
      <c r="B165" s="545"/>
      <c r="C165" s="4" t="s">
        <v>8</v>
      </c>
      <c r="D165" s="42">
        <v>0</v>
      </c>
      <c r="E165" s="42">
        <v>0</v>
      </c>
      <c r="F165" s="39">
        <f t="shared" si="59"/>
        <v>0</v>
      </c>
      <c r="G165" s="42">
        <v>0</v>
      </c>
      <c r="H165" s="42">
        <v>0</v>
      </c>
      <c r="I165" s="39">
        <f t="shared" si="60"/>
        <v>0</v>
      </c>
    </row>
    <row r="166" spans="1:9" ht="12.75">
      <c r="A166" s="532"/>
      <c r="B166" s="33"/>
      <c r="C166" s="4" t="s">
        <v>6</v>
      </c>
      <c r="D166" s="39">
        <v>0</v>
      </c>
      <c r="E166" s="39">
        <v>0</v>
      </c>
      <c r="F166" s="39">
        <f t="shared" si="59"/>
        <v>0</v>
      </c>
      <c r="G166" s="39">
        <v>0</v>
      </c>
      <c r="H166" s="39">
        <v>0</v>
      </c>
      <c r="I166" s="39">
        <f t="shared" si="60"/>
        <v>0</v>
      </c>
    </row>
    <row r="167" spans="1:9" ht="12.75">
      <c r="A167" s="532"/>
      <c r="B167" s="33" t="s">
        <v>317</v>
      </c>
      <c r="C167" s="4" t="s">
        <v>7</v>
      </c>
      <c r="D167" s="39">
        <v>0</v>
      </c>
      <c r="E167" s="39">
        <v>0</v>
      </c>
      <c r="F167" s="39">
        <f t="shared" si="59"/>
        <v>0</v>
      </c>
      <c r="G167" s="39">
        <v>0</v>
      </c>
      <c r="H167" s="39">
        <v>0</v>
      </c>
      <c r="I167" s="39">
        <f t="shared" si="60"/>
        <v>0</v>
      </c>
    </row>
    <row r="168" spans="1:9" ht="12.75">
      <c r="A168" s="532"/>
      <c r="B168" s="33"/>
      <c r="C168" s="4" t="s">
        <v>8</v>
      </c>
      <c r="D168" s="39">
        <v>0</v>
      </c>
      <c r="E168" s="39">
        <v>0</v>
      </c>
      <c r="F168" s="39">
        <f t="shared" si="59"/>
        <v>0</v>
      </c>
      <c r="G168" s="39">
        <v>0</v>
      </c>
      <c r="H168" s="39">
        <v>0</v>
      </c>
      <c r="I168" s="39">
        <f t="shared" si="60"/>
        <v>0</v>
      </c>
    </row>
    <row r="169" spans="1:9" ht="12.75">
      <c r="A169" s="532"/>
      <c r="B169" s="543" t="s">
        <v>316</v>
      </c>
      <c r="C169" s="4" t="s">
        <v>6</v>
      </c>
      <c r="D169" s="42">
        <v>0</v>
      </c>
      <c r="E169" s="42">
        <v>0</v>
      </c>
      <c r="F169" s="39">
        <f t="shared" si="59"/>
        <v>0</v>
      </c>
      <c r="G169" s="42">
        <v>0</v>
      </c>
      <c r="H169" s="42">
        <v>0</v>
      </c>
      <c r="I169" s="39">
        <f t="shared" si="60"/>
        <v>0</v>
      </c>
    </row>
    <row r="170" spans="1:9" ht="12.75">
      <c r="A170" s="532"/>
      <c r="B170" s="544"/>
      <c r="C170" s="4" t="s">
        <v>7</v>
      </c>
      <c r="D170" s="42">
        <v>0</v>
      </c>
      <c r="E170" s="42">
        <v>0</v>
      </c>
      <c r="F170" s="39">
        <f t="shared" si="59"/>
        <v>0</v>
      </c>
      <c r="G170" s="42">
        <v>0</v>
      </c>
      <c r="H170" s="42">
        <v>0</v>
      </c>
      <c r="I170" s="39">
        <f t="shared" si="60"/>
        <v>0</v>
      </c>
    </row>
    <row r="171" spans="1:9" ht="12.75">
      <c r="A171" s="532"/>
      <c r="B171" s="545"/>
      <c r="C171" s="4" t="s">
        <v>8</v>
      </c>
      <c r="D171" s="42">
        <v>0</v>
      </c>
      <c r="E171" s="42">
        <v>0</v>
      </c>
      <c r="F171" s="39">
        <f t="shared" si="59"/>
        <v>0</v>
      </c>
      <c r="G171" s="42">
        <v>0</v>
      </c>
      <c r="H171" s="42">
        <v>0</v>
      </c>
      <c r="I171" s="39">
        <f t="shared" si="60"/>
        <v>0</v>
      </c>
    </row>
    <row r="172" spans="1:9" ht="12.75">
      <c r="A172" s="537" t="s">
        <v>291</v>
      </c>
      <c r="B172" s="538"/>
      <c r="C172" s="539"/>
      <c r="D172" s="51">
        <f aca="true" t="shared" si="61" ref="D172:I172">SUM(D160:D171)</f>
        <v>0</v>
      </c>
      <c r="E172" s="51">
        <f t="shared" si="61"/>
        <v>0</v>
      </c>
      <c r="F172" s="51">
        <f t="shared" si="61"/>
        <v>0</v>
      </c>
      <c r="G172" s="51">
        <f t="shared" si="61"/>
        <v>0</v>
      </c>
      <c r="H172" s="51">
        <f t="shared" si="61"/>
        <v>0</v>
      </c>
      <c r="I172" s="51">
        <f t="shared" si="61"/>
        <v>0</v>
      </c>
    </row>
    <row r="173" spans="1:9" ht="12.75">
      <c r="A173" s="531" t="s">
        <v>18</v>
      </c>
      <c r="B173" s="547" t="s">
        <v>311</v>
      </c>
      <c r="C173" s="4" t="s">
        <v>6</v>
      </c>
      <c r="D173" s="39">
        <v>0</v>
      </c>
      <c r="E173" s="39">
        <v>0</v>
      </c>
      <c r="F173" s="39">
        <f aca="true" t="shared" si="62" ref="F173:F181">D173+E173</f>
        <v>0</v>
      </c>
      <c r="G173" s="39">
        <v>0</v>
      </c>
      <c r="H173" s="39">
        <v>0</v>
      </c>
      <c r="I173" s="39">
        <f aca="true" t="shared" si="63" ref="I173:I181">G173+H173</f>
        <v>0</v>
      </c>
    </row>
    <row r="174" spans="1:9" ht="12.75">
      <c r="A174" s="532"/>
      <c r="B174" s="548"/>
      <c r="C174" s="4" t="s">
        <v>7</v>
      </c>
      <c r="D174" s="39">
        <v>0</v>
      </c>
      <c r="E174" s="39">
        <v>0</v>
      </c>
      <c r="F174" s="39">
        <f t="shared" si="62"/>
        <v>0</v>
      </c>
      <c r="G174" s="39">
        <v>0</v>
      </c>
      <c r="H174" s="39">
        <v>0</v>
      </c>
      <c r="I174" s="39">
        <f t="shared" si="63"/>
        <v>0</v>
      </c>
    </row>
    <row r="175" spans="1:9" ht="12.75">
      <c r="A175" s="532"/>
      <c r="B175" s="549"/>
      <c r="C175" s="4" t="s">
        <v>8</v>
      </c>
      <c r="D175" s="39">
        <v>0</v>
      </c>
      <c r="E175" s="39">
        <v>0</v>
      </c>
      <c r="F175" s="39">
        <f t="shared" si="62"/>
        <v>0</v>
      </c>
      <c r="G175" s="39">
        <v>0</v>
      </c>
      <c r="H175" s="39">
        <v>0</v>
      </c>
      <c r="I175" s="39">
        <f t="shared" si="63"/>
        <v>0</v>
      </c>
    </row>
    <row r="176" spans="1:9" ht="12.75">
      <c r="A176" s="532"/>
      <c r="B176" s="543" t="s">
        <v>317</v>
      </c>
      <c r="C176" s="4" t="s">
        <v>6</v>
      </c>
      <c r="D176" s="39">
        <v>0</v>
      </c>
      <c r="E176" s="39">
        <v>0</v>
      </c>
      <c r="F176" s="39">
        <f t="shared" si="62"/>
        <v>0</v>
      </c>
      <c r="G176" s="39">
        <v>0</v>
      </c>
      <c r="H176" s="39">
        <v>0</v>
      </c>
      <c r="I176" s="39">
        <f t="shared" si="63"/>
        <v>0</v>
      </c>
    </row>
    <row r="177" spans="1:9" ht="12.75">
      <c r="A177" s="532"/>
      <c r="B177" s="544"/>
      <c r="C177" s="4" t="s">
        <v>7</v>
      </c>
      <c r="D177" s="39">
        <v>0</v>
      </c>
      <c r="E177" s="39">
        <v>0</v>
      </c>
      <c r="F177" s="39">
        <f t="shared" si="62"/>
        <v>0</v>
      </c>
      <c r="G177" s="39">
        <v>0</v>
      </c>
      <c r="H177" s="39">
        <v>0</v>
      </c>
      <c r="I177" s="39">
        <f t="shared" si="63"/>
        <v>0</v>
      </c>
    </row>
    <row r="178" spans="1:9" ht="12.75">
      <c r="A178" s="532"/>
      <c r="B178" s="545"/>
      <c r="C178" s="4" t="s">
        <v>8</v>
      </c>
      <c r="D178" s="39">
        <v>0</v>
      </c>
      <c r="E178" s="39">
        <v>0</v>
      </c>
      <c r="F178" s="39">
        <f t="shared" si="62"/>
        <v>0</v>
      </c>
      <c r="G178" s="39">
        <v>0</v>
      </c>
      <c r="H178" s="39">
        <v>0</v>
      </c>
      <c r="I178" s="39">
        <f t="shared" si="63"/>
        <v>0</v>
      </c>
    </row>
    <row r="179" spans="1:9" ht="12.75">
      <c r="A179" s="532"/>
      <c r="B179" s="78"/>
      <c r="C179" s="1" t="s">
        <v>6</v>
      </c>
      <c r="D179" s="39">
        <v>0</v>
      </c>
      <c r="E179" s="39">
        <v>0</v>
      </c>
      <c r="F179" s="39">
        <f t="shared" si="62"/>
        <v>0</v>
      </c>
      <c r="G179" s="39">
        <v>0</v>
      </c>
      <c r="H179" s="39">
        <v>0</v>
      </c>
      <c r="I179" s="39">
        <f t="shared" si="63"/>
        <v>0</v>
      </c>
    </row>
    <row r="180" spans="1:9" ht="12.75">
      <c r="A180" s="532"/>
      <c r="B180" s="33" t="s">
        <v>315</v>
      </c>
      <c r="C180" s="1" t="s">
        <v>7</v>
      </c>
      <c r="D180" s="39">
        <v>0</v>
      </c>
      <c r="E180" s="39">
        <v>0</v>
      </c>
      <c r="F180" s="39">
        <f t="shared" si="62"/>
        <v>0</v>
      </c>
      <c r="G180" s="39">
        <v>0</v>
      </c>
      <c r="H180" s="39">
        <v>0</v>
      </c>
      <c r="I180" s="39">
        <f t="shared" si="63"/>
        <v>0</v>
      </c>
    </row>
    <row r="181" spans="1:9" ht="12.75">
      <c r="A181" s="533"/>
      <c r="B181" s="34"/>
      <c r="C181" s="1" t="s">
        <v>8</v>
      </c>
      <c r="D181" s="39">
        <v>0</v>
      </c>
      <c r="E181" s="39">
        <v>0</v>
      </c>
      <c r="F181" s="39">
        <f t="shared" si="62"/>
        <v>0</v>
      </c>
      <c r="G181" s="39">
        <v>0</v>
      </c>
      <c r="H181" s="39">
        <v>0</v>
      </c>
      <c r="I181" s="39">
        <f t="shared" si="63"/>
        <v>0</v>
      </c>
    </row>
    <row r="182" spans="1:9" ht="12.75">
      <c r="A182" s="550" t="s">
        <v>291</v>
      </c>
      <c r="B182" s="551"/>
      <c r="C182" s="539"/>
      <c r="D182" s="51">
        <f aca="true" t="shared" si="64" ref="D182:I182">SUM(D173:D181)</f>
        <v>0</v>
      </c>
      <c r="E182" s="51">
        <f t="shared" si="64"/>
        <v>0</v>
      </c>
      <c r="F182" s="51">
        <f t="shared" si="64"/>
        <v>0</v>
      </c>
      <c r="G182" s="51">
        <f t="shared" si="64"/>
        <v>0</v>
      </c>
      <c r="H182" s="51">
        <f t="shared" si="64"/>
        <v>0</v>
      </c>
      <c r="I182" s="51">
        <f t="shared" si="64"/>
        <v>0</v>
      </c>
    </row>
    <row r="183" spans="1:9" ht="12.75">
      <c r="A183" s="546" t="s">
        <v>19</v>
      </c>
      <c r="B183" s="546"/>
      <c r="C183" s="5" t="s">
        <v>6</v>
      </c>
      <c r="D183" s="140">
        <f aca="true" t="shared" si="65" ref="D183:I185">D131+D134+D138+D141+D144+D147+D150+D153+D156+D160+D163+D166+D169+D173+D176+D179</f>
        <v>1578</v>
      </c>
      <c r="E183" s="140">
        <f t="shared" si="65"/>
        <v>1650</v>
      </c>
      <c r="F183" s="140">
        <f t="shared" si="65"/>
        <v>3228</v>
      </c>
      <c r="G183" s="140">
        <f t="shared" si="65"/>
        <v>1332</v>
      </c>
      <c r="H183" s="140">
        <f t="shared" si="65"/>
        <v>1452.7</v>
      </c>
      <c r="I183" s="140">
        <f t="shared" si="65"/>
        <v>2784.7</v>
      </c>
    </row>
    <row r="184" spans="1:9" ht="12.75">
      <c r="A184" s="546"/>
      <c r="B184" s="546"/>
      <c r="C184" s="5" t="s">
        <v>7</v>
      </c>
      <c r="D184" s="140">
        <f t="shared" si="65"/>
        <v>200</v>
      </c>
      <c r="E184" s="140">
        <f t="shared" si="65"/>
        <v>0</v>
      </c>
      <c r="F184" s="140">
        <f t="shared" si="65"/>
        <v>200</v>
      </c>
      <c r="G184" s="140">
        <f t="shared" si="65"/>
        <v>169</v>
      </c>
      <c r="H184" s="140">
        <f t="shared" si="65"/>
        <v>0</v>
      </c>
      <c r="I184" s="140">
        <f t="shared" si="65"/>
        <v>169</v>
      </c>
    </row>
    <row r="185" spans="1:9" ht="12.75">
      <c r="A185" s="546"/>
      <c r="B185" s="546"/>
      <c r="C185" s="5" t="s">
        <v>8</v>
      </c>
      <c r="D185" s="140">
        <f t="shared" si="65"/>
        <v>0</v>
      </c>
      <c r="E185" s="140">
        <f t="shared" si="65"/>
        <v>0</v>
      </c>
      <c r="F185" s="140">
        <f t="shared" si="65"/>
        <v>0</v>
      </c>
      <c r="G185" s="140">
        <f t="shared" si="65"/>
        <v>0</v>
      </c>
      <c r="H185" s="140">
        <f t="shared" si="65"/>
        <v>0</v>
      </c>
      <c r="I185" s="140">
        <f t="shared" si="65"/>
        <v>0</v>
      </c>
    </row>
    <row r="186" spans="1:9" ht="12.75">
      <c r="A186" s="523" t="s">
        <v>9</v>
      </c>
      <c r="B186" s="524"/>
      <c r="C186" s="524"/>
      <c r="D186" s="52">
        <f aca="true" t="shared" si="66" ref="D186:I186">SUM(D183:D185)</f>
        <v>1778</v>
      </c>
      <c r="E186" s="52">
        <f t="shared" si="66"/>
        <v>1650</v>
      </c>
      <c r="F186" s="52">
        <f t="shared" si="66"/>
        <v>3428</v>
      </c>
      <c r="G186" s="52">
        <f t="shared" si="66"/>
        <v>1501</v>
      </c>
      <c r="H186" s="52">
        <f t="shared" si="66"/>
        <v>1452.7</v>
      </c>
      <c r="I186" s="52">
        <f t="shared" si="66"/>
        <v>2953.7</v>
      </c>
    </row>
    <row r="187" spans="1:3" ht="12.75">
      <c r="A187" s="497" t="s">
        <v>22</v>
      </c>
      <c r="B187" s="497"/>
      <c r="C187" s="497"/>
    </row>
    <row r="188" spans="1:5" ht="12.75">
      <c r="A188" s="497" t="s">
        <v>23</v>
      </c>
      <c r="B188" s="497"/>
      <c r="C188" s="3"/>
      <c r="E188" s="2" t="s">
        <v>21</v>
      </c>
    </row>
    <row r="189" spans="1:9" ht="12.75">
      <c r="A189" s="498" t="s">
        <v>504</v>
      </c>
      <c r="B189" s="498"/>
      <c r="C189" s="498"/>
      <c r="D189" s="498"/>
      <c r="E189" s="498"/>
      <c r="F189" s="498"/>
      <c r="G189" s="498"/>
      <c r="H189" s="498"/>
      <c r="I189" s="498"/>
    </row>
    <row r="190" ht="12.75">
      <c r="I190" s="28" t="s">
        <v>310</v>
      </c>
    </row>
    <row r="191" spans="1:9" ht="12.75">
      <c r="A191" s="499" t="s">
        <v>14</v>
      </c>
      <c r="B191" s="528" t="s">
        <v>391</v>
      </c>
      <c r="C191" s="499" t="s">
        <v>1</v>
      </c>
      <c r="D191" s="530" t="s">
        <v>57</v>
      </c>
      <c r="E191" s="530"/>
      <c r="F191" s="530"/>
      <c r="G191" s="530" t="s">
        <v>58</v>
      </c>
      <c r="H191" s="530"/>
      <c r="I191" s="530"/>
    </row>
    <row r="192" spans="1:9" ht="12.75">
      <c r="A192" s="501"/>
      <c r="B192" s="529"/>
      <c r="C192" s="501"/>
      <c r="D192" s="169" t="s">
        <v>2</v>
      </c>
      <c r="E192" s="169" t="s">
        <v>3</v>
      </c>
      <c r="F192" s="169" t="s">
        <v>4</v>
      </c>
      <c r="G192" s="169" t="s">
        <v>5</v>
      </c>
      <c r="H192" s="169" t="s">
        <v>3</v>
      </c>
      <c r="I192" s="169" t="s">
        <v>4</v>
      </c>
    </row>
    <row r="193" spans="1:9" ht="12.75">
      <c r="A193" s="531" t="s">
        <v>10</v>
      </c>
      <c r="B193" s="534" t="s">
        <v>311</v>
      </c>
      <c r="C193" s="4" t="s">
        <v>6</v>
      </c>
      <c r="D193" s="39">
        <v>260</v>
      </c>
      <c r="E193" s="39">
        <v>350</v>
      </c>
      <c r="F193" s="39">
        <f aca="true" t="shared" si="67" ref="F193:F198">D193+E193</f>
        <v>610</v>
      </c>
      <c r="G193" s="39">
        <f>D193*0.845</f>
        <v>219.7</v>
      </c>
      <c r="H193" s="39">
        <f>E193*0.889</f>
        <v>311.15</v>
      </c>
      <c r="I193" s="39">
        <f aca="true" t="shared" si="68" ref="I193:I198">G193+H193</f>
        <v>530.8499999999999</v>
      </c>
    </row>
    <row r="194" spans="1:9" ht="12.75">
      <c r="A194" s="532"/>
      <c r="B194" s="535"/>
      <c r="C194" s="4" t="s">
        <v>7</v>
      </c>
      <c r="D194" s="39">
        <v>90</v>
      </c>
      <c r="E194" s="39">
        <v>50</v>
      </c>
      <c r="F194" s="39">
        <f t="shared" si="67"/>
        <v>140</v>
      </c>
      <c r="G194" s="39">
        <f>D194*0.845</f>
        <v>76.05</v>
      </c>
      <c r="H194" s="39">
        <f>E194*0.889</f>
        <v>44.45</v>
      </c>
      <c r="I194" s="39">
        <f t="shared" si="68"/>
        <v>120.5</v>
      </c>
    </row>
    <row r="195" spans="1:9" ht="12.75">
      <c r="A195" s="532"/>
      <c r="B195" s="536"/>
      <c r="C195" s="4" t="s">
        <v>8</v>
      </c>
      <c r="D195" s="39">
        <v>0</v>
      </c>
      <c r="E195" s="39">
        <v>0</v>
      </c>
      <c r="F195" s="39">
        <v>0</v>
      </c>
      <c r="G195" s="39">
        <v>0</v>
      </c>
      <c r="H195" s="39">
        <f>E195*0.889</f>
        <v>0</v>
      </c>
      <c r="I195" s="39">
        <f t="shared" si="68"/>
        <v>0</v>
      </c>
    </row>
    <row r="196" spans="1:9" ht="12.75">
      <c r="A196" s="532"/>
      <c r="B196" s="534" t="s">
        <v>312</v>
      </c>
      <c r="C196" s="4" t="s">
        <v>6</v>
      </c>
      <c r="D196" s="39">
        <v>0</v>
      </c>
      <c r="E196" s="39">
        <v>0</v>
      </c>
      <c r="F196" s="39">
        <f t="shared" si="67"/>
        <v>0</v>
      </c>
      <c r="G196" s="39">
        <f>D196*0.845</f>
        <v>0</v>
      </c>
      <c r="H196" s="39">
        <f>E196*0.889</f>
        <v>0</v>
      </c>
      <c r="I196" s="39">
        <f t="shared" si="68"/>
        <v>0</v>
      </c>
    </row>
    <row r="197" spans="1:9" ht="12.75">
      <c r="A197" s="532"/>
      <c r="B197" s="535"/>
      <c r="C197" s="4" t="s">
        <v>7</v>
      </c>
      <c r="D197" s="39">
        <v>0</v>
      </c>
      <c r="E197" s="39">
        <v>0</v>
      </c>
      <c r="F197" s="39">
        <f t="shared" si="67"/>
        <v>0</v>
      </c>
      <c r="G197" s="39">
        <v>0</v>
      </c>
      <c r="H197" s="39">
        <v>0</v>
      </c>
      <c r="I197" s="39">
        <f t="shared" si="68"/>
        <v>0</v>
      </c>
    </row>
    <row r="198" spans="1:9" ht="12.75">
      <c r="A198" s="532"/>
      <c r="B198" s="536"/>
      <c r="C198" s="4" t="s">
        <v>8</v>
      </c>
      <c r="D198" s="39">
        <v>0</v>
      </c>
      <c r="E198" s="39">
        <v>0</v>
      </c>
      <c r="F198" s="39">
        <f t="shared" si="67"/>
        <v>0</v>
      </c>
      <c r="G198" s="39">
        <v>0</v>
      </c>
      <c r="H198" s="39">
        <f>E198*0.889</f>
        <v>0</v>
      </c>
      <c r="I198" s="39">
        <f t="shared" si="68"/>
        <v>0</v>
      </c>
    </row>
    <row r="199" spans="1:9" ht="12.75">
      <c r="A199" s="537" t="s">
        <v>291</v>
      </c>
      <c r="B199" s="538"/>
      <c r="C199" s="539"/>
      <c r="D199" s="51">
        <f aca="true" t="shared" si="69" ref="D199:I199">SUM(D193:D198)</f>
        <v>350</v>
      </c>
      <c r="E199" s="51">
        <f t="shared" si="69"/>
        <v>400</v>
      </c>
      <c r="F199" s="51">
        <f t="shared" si="69"/>
        <v>750</v>
      </c>
      <c r="G199" s="51">
        <f t="shared" si="69"/>
        <v>295.75</v>
      </c>
      <c r="H199" s="51">
        <f t="shared" si="69"/>
        <v>355.59999999999997</v>
      </c>
      <c r="I199" s="51">
        <f t="shared" si="69"/>
        <v>651.3499999999999</v>
      </c>
    </row>
    <row r="200" spans="1:9" ht="12.75">
      <c r="A200" s="531" t="s">
        <v>16</v>
      </c>
      <c r="B200" s="543" t="s">
        <v>312</v>
      </c>
      <c r="C200" s="4" t="s">
        <v>6</v>
      </c>
      <c r="D200" s="68">
        <v>0</v>
      </c>
      <c r="E200" s="68">
        <v>0</v>
      </c>
      <c r="F200" s="68">
        <f aca="true" t="shared" si="70" ref="F200:F220">D200+E200</f>
        <v>0</v>
      </c>
      <c r="G200" s="68">
        <v>0</v>
      </c>
      <c r="H200" s="68">
        <v>0</v>
      </c>
      <c r="I200" s="39">
        <f aca="true" t="shared" si="71" ref="I200:I220">G200+H200</f>
        <v>0</v>
      </c>
    </row>
    <row r="201" spans="1:9" ht="12.75">
      <c r="A201" s="532"/>
      <c r="B201" s="544"/>
      <c r="C201" s="4" t="s">
        <v>7</v>
      </c>
      <c r="D201" s="68">
        <v>0</v>
      </c>
      <c r="E201" s="68">
        <v>0</v>
      </c>
      <c r="F201" s="68">
        <f t="shared" si="70"/>
        <v>0</v>
      </c>
      <c r="G201" s="68">
        <v>0</v>
      </c>
      <c r="H201" s="68">
        <v>0</v>
      </c>
      <c r="I201" s="39">
        <f t="shared" si="71"/>
        <v>0</v>
      </c>
    </row>
    <row r="202" spans="1:9" ht="12.75">
      <c r="A202" s="532"/>
      <c r="B202" s="545"/>
      <c r="C202" s="4" t="s">
        <v>8</v>
      </c>
      <c r="D202" s="68">
        <v>0</v>
      </c>
      <c r="E202" s="68">
        <v>0</v>
      </c>
      <c r="F202" s="68">
        <f t="shared" si="70"/>
        <v>0</v>
      </c>
      <c r="G202" s="68">
        <v>0</v>
      </c>
      <c r="H202" s="68">
        <v>0</v>
      </c>
      <c r="I202" s="39">
        <f t="shared" si="71"/>
        <v>0</v>
      </c>
    </row>
    <row r="203" spans="1:9" ht="12.75">
      <c r="A203" s="532"/>
      <c r="B203" s="543" t="s">
        <v>168</v>
      </c>
      <c r="C203" s="4" t="s">
        <v>6</v>
      </c>
      <c r="D203" s="42">
        <v>0</v>
      </c>
      <c r="E203" s="42">
        <v>0</v>
      </c>
      <c r="F203" s="68">
        <f t="shared" si="70"/>
        <v>0</v>
      </c>
      <c r="G203" s="68">
        <v>0</v>
      </c>
      <c r="H203" s="68">
        <v>0</v>
      </c>
      <c r="I203" s="39">
        <f t="shared" si="71"/>
        <v>0</v>
      </c>
    </row>
    <row r="204" spans="1:9" ht="12.75">
      <c r="A204" s="532"/>
      <c r="B204" s="544"/>
      <c r="C204" s="4" t="s">
        <v>7</v>
      </c>
      <c r="D204" s="42">
        <v>0</v>
      </c>
      <c r="E204" s="42">
        <v>0</v>
      </c>
      <c r="F204" s="68">
        <f t="shared" si="70"/>
        <v>0</v>
      </c>
      <c r="G204" s="68">
        <v>0</v>
      </c>
      <c r="H204" s="68">
        <v>0</v>
      </c>
      <c r="I204" s="39">
        <f t="shared" si="71"/>
        <v>0</v>
      </c>
    </row>
    <row r="205" spans="1:9" ht="12.75">
      <c r="A205" s="532"/>
      <c r="B205" s="545"/>
      <c r="C205" s="4" t="s">
        <v>8</v>
      </c>
      <c r="D205" s="42">
        <v>0</v>
      </c>
      <c r="E205" s="42">
        <v>0</v>
      </c>
      <c r="F205" s="68">
        <f t="shared" si="70"/>
        <v>0</v>
      </c>
      <c r="G205" s="68">
        <v>0</v>
      </c>
      <c r="H205" s="68">
        <v>0</v>
      </c>
      <c r="I205" s="39">
        <f t="shared" si="71"/>
        <v>0</v>
      </c>
    </row>
    <row r="206" spans="1:9" ht="12.75">
      <c r="A206" s="532"/>
      <c r="B206" s="543" t="s">
        <v>311</v>
      </c>
      <c r="C206" s="4" t="s">
        <v>6</v>
      </c>
      <c r="D206" s="42">
        <v>0</v>
      </c>
      <c r="E206" s="42">
        <v>0</v>
      </c>
      <c r="F206" s="42">
        <f t="shared" si="70"/>
        <v>0</v>
      </c>
      <c r="G206" s="42">
        <v>0</v>
      </c>
      <c r="H206" s="42">
        <v>0</v>
      </c>
      <c r="I206" s="39">
        <f t="shared" si="71"/>
        <v>0</v>
      </c>
    </row>
    <row r="207" spans="1:9" ht="12.75">
      <c r="A207" s="532"/>
      <c r="B207" s="544"/>
      <c r="C207" s="4" t="s">
        <v>7</v>
      </c>
      <c r="D207" s="68">
        <v>0</v>
      </c>
      <c r="E207" s="68">
        <v>0</v>
      </c>
      <c r="F207" s="68">
        <f t="shared" si="70"/>
        <v>0</v>
      </c>
      <c r="G207" s="68">
        <v>0</v>
      </c>
      <c r="H207" s="68">
        <v>0</v>
      </c>
      <c r="I207" s="39">
        <f t="shared" si="71"/>
        <v>0</v>
      </c>
    </row>
    <row r="208" spans="1:9" ht="12.75">
      <c r="A208" s="532"/>
      <c r="B208" s="545"/>
      <c r="C208" s="4" t="s">
        <v>8</v>
      </c>
      <c r="D208" s="68">
        <v>0</v>
      </c>
      <c r="E208" s="68">
        <v>0</v>
      </c>
      <c r="F208" s="68">
        <f t="shared" si="70"/>
        <v>0</v>
      </c>
      <c r="G208" s="68">
        <v>0</v>
      </c>
      <c r="H208" s="68">
        <v>0</v>
      </c>
      <c r="I208" s="39">
        <f t="shared" si="71"/>
        <v>0</v>
      </c>
    </row>
    <row r="209" spans="1:9" ht="12.75">
      <c r="A209" s="532"/>
      <c r="B209" s="543" t="s">
        <v>313</v>
      </c>
      <c r="C209" s="4" t="s">
        <v>6</v>
      </c>
      <c r="D209" s="68">
        <v>0</v>
      </c>
      <c r="E209" s="68">
        <v>0</v>
      </c>
      <c r="F209" s="68">
        <f t="shared" si="70"/>
        <v>0</v>
      </c>
      <c r="G209" s="68">
        <v>0</v>
      </c>
      <c r="H209" s="68">
        <v>0</v>
      </c>
      <c r="I209" s="39">
        <f t="shared" si="71"/>
        <v>0</v>
      </c>
    </row>
    <row r="210" spans="1:9" ht="12.75">
      <c r="A210" s="532"/>
      <c r="B210" s="544"/>
      <c r="C210" s="4" t="s">
        <v>7</v>
      </c>
      <c r="D210" s="68">
        <v>0</v>
      </c>
      <c r="E210" s="68">
        <v>0</v>
      </c>
      <c r="F210" s="68">
        <f t="shared" si="70"/>
        <v>0</v>
      </c>
      <c r="G210" s="68">
        <v>0</v>
      </c>
      <c r="H210" s="68">
        <v>0</v>
      </c>
      <c r="I210" s="39">
        <f t="shared" si="71"/>
        <v>0</v>
      </c>
    </row>
    <row r="211" spans="1:9" ht="12.75">
      <c r="A211" s="532"/>
      <c r="B211" s="545"/>
      <c r="C211" s="4" t="s">
        <v>8</v>
      </c>
      <c r="D211" s="68">
        <v>0</v>
      </c>
      <c r="E211" s="68">
        <v>0</v>
      </c>
      <c r="F211" s="68">
        <f t="shared" si="70"/>
        <v>0</v>
      </c>
      <c r="G211" s="68">
        <v>0</v>
      </c>
      <c r="H211" s="68">
        <v>0</v>
      </c>
      <c r="I211" s="39">
        <f t="shared" si="71"/>
        <v>0</v>
      </c>
    </row>
    <row r="212" spans="1:9" ht="12.75">
      <c r="A212" s="532"/>
      <c r="B212" s="534" t="s">
        <v>314</v>
      </c>
      <c r="C212" s="4" t="s">
        <v>6</v>
      </c>
      <c r="D212" s="68">
        <v>0</v>
      </c>
      <c r="E212" s="68">
        <v>0</v>
      </c>
      <c r="F212" s="68">
        <f t="shared" si="70"/>
        <v>0</v>
      </c>
      <c r="G212" s="68">
        <v>0</v>
      </c>
      <c r="H212" s="68">
        <v>0</v>
      </c>
      <c r="I212" s="39">
        <f t="shared" si="71"/>
        <v>0</v>
      </c>
    </row>
    <row r="213" spans="1:9" ht="12.75">
      <c r="A213" s="532"/>
      <c r="B213" s="535"/>
      <c r="C213" s="4" t="s">
        <v>7</v>
      </c>
      <c r="D213" s="68">
        <v>0</v>
      </c>
      <c r="E213" s="68">
        <v>0</v>
      </c>
      <c r="F213" s="68">
        <f t="shared" si="70"/>
        <v>0</v>
      </c>
      <c r="G213" s="68">
        <v>0</v>
      </c>
      <c r="H213" s="68">
        <v>0</v>
      </c>
      <c r="I213" s="39">
        <f t="shared" si="71"/>
        <v>0</v>
      </c>
    </row>
    <row r="214" spans="1:9" ht="12.75">
      <c r="A214" s="532"/>
      <c r="B214" s="536"/>
      <c r="C214" s="4" t="s">
        <v>8</v>
      </c>
      <c r="D214" s="68">
        <v>0</v>
      </c>
      <c r="E214" s="68">
        <v>0</v>
      </c>
      <c r="F214" s="68">
        <f t="shared" si="70"/>
        <v>0</v>
      </c>
      <c r="G214" s="68">
        <v>0</v>
      </c>
      <c r="H214" s="42">
        <v>0</v>
      </c>
      <c r="I214" s="39">
        <f t="shared" si="71"/>
        <v>0</v>
      </c>
    </row>
    <row r="215" spans="1:9" ht="12.75">
      <c r="A215" s="532"/>
      <c r="B215" s="534" t="s">
        <v>169</v>
      </c>
      <c r="C215" s="4" t="s">
        <v>6</v>
      </c>
      <c r="D215" s="68">
        <v>0</v>
      </c>
      <c r="E215" s="68">
        <v>0</v>
      </c>
      <c r="F215" s="68">
        <f t="shared" si="70"/>
        <v>0</v>
      </c>
      <c r="G215" s="68">
        <v>0</v>
      </c>
      <c r="H215" s="68">
        <v>0</v>
      </c>
      <c r="I215" s="39">
        <f t="shared" si="71"/>
        <v>0</v>
      </c>
    </row>
    <row r="216" spans="1:9" ht="12.75">
      <c r="A216" s="532"/>
      <c r="B216" s="535"/>
      <c r="C216" s="4" t="s">
        <v>7</v>
      </c>
      <c r="D216" s="68">
        <v>0</v>
      </c>
      <c r="E216" s="68">
        <v>0</v>
      </c>
      <c r="F216" s="68">
        <f t="shared" si="70"/>
        <v>0</v>
      </c>
      <c r="G216" s="68">
        <v>0</v>
      </c>
      <c r="H216" s="68">
        <v>0</v>
      </c>
      <c r="I216" s="39">
        <f t="shared" si="71"/>
        <v>0</v>
      </c>
    </row>
    <row r="217" spans="1:9" ht="12.75">
      <c r="A217" s="532"/>
      <c r="B217" s="536"/>
      <c r="C217" s="4" t="s">
        <v>8</v>
      </c>
      <c r="D217" s="68">
        <v>0</v>
      </c>
      <c r="E217" s="68">
        <v>0</v>
      </c>
      <c r="F217" s="68">
        <f t="shared" si="70"/>
        <v>0</v>
      </c>
      <c r="G217" s="68">
        <v>0</v>
      </c>
      <c r="H217" s="68">
        <v>0</v>
      </c>
      <c r="I217" s="39">
        <f t="shared" si="71"/>
        <v>0</v>
      </c>
    </row>
    <row r="218" spans="1:9" ht="12.75">
      <c r="A218" s="532"/>
      <c r="B218" s="543" t="s">
        <v>315</v>
      </c>
      <c r="C218" s="4" t="s">
        <v>6</v>
      </c>
      <c r="D218" s="68">
        <v>0</v>
      </c>
      <c r="E218" s="68">
        <v>0</v>
      </c>
      <c r="F218" s="68">
        <f t="shared" si="70"/>
        <v>0</v>
      </c>
      <c r="G218" s="68">
        <v>0</v>
      </c>
      <c r="H218" s="68">
        <v>0</v>
      </c>
      <c r="I218" s="39">
        <f t="shared" si="71"/>
        <v>0</v>
      </c>
    </row>
    <row r="219" spans="1:9" ht="12.75">
      <c r="A219" s="532"/>
      <c r="B219" s="544"/>
      <c r="C219" s="4" t="s">
        <v>7</v>
      </c>
      <c r="D219" s="68">
        <v>0</v>
      </c>
      <c r="E219" s="68">
        <v>0</v>
      </c>
      <c r="F219" s="68">
        <f t="shared" si="70"/>
        <v>0</v>
      </c>
      <c r="G219" s="68">
        <v>0</v>
      </c>
      <c r="H219" s="68">
        <v>0</v>
      </c>
      <c r="I219" s="39">
        <f t="shared" si="71"/>
        <v>0</v>
      </c>
    </row>
    <row r="220" spans="1:9" ht="12.75">
      <c r="A220" s="533"/>
      <c r="B220" s="545"/>
      <c r="C220" s="4" t="s">
        <v>8</v>
      </c>
      <c r="D220" s="68">
        <v>0</v>
      </c>
      <c r="E220" s="68">
        <v>0</v>
      </c>
      <c r="F220" s="68">
        <f t="shared" si="70"/>
        <v>0</v>
      </c>
      <c r="G220" s="68">
        <v>0</v>
      </c>
      <c r="H220" s="68">
        <v>0</v>
      </c>
      <c r="I220" s="39">
        <f t="shared" si="71"/>
        <v>0</v>
      </c>
    </row>
    <row r="221" spans="1:9" ht="12.75">
      <c r="A221" s="537" t="s">
        <v>291</v>
      </c>
      <c r="B221" s="538"/>
      <c r="C221" s="539"/>
      <c r="D221" s="51">
        <f aca="true" t="shared" si="72" ref="D221:I221">SUM(D200:D220)</f>
        <v>0</v>
      </c>
      <c r="E221" s="51">
        <f t="shared" si="72"/>
        <v>0</v>
      </c>
      <c r="F221" s="51">
        <f t="shared" si="72"/>
        <v>0</v>
      </c>
      <c r="G221" s="51">
        <f t="shared" si="72"/>
        <v>0</v>
      </c>
      <c r="H221" s="51">
        <f t="shared" si="72"/>
        <v>0</v>
      </c>
      <c r="I221" s="51">
        <f t="shared" si="72"/>
        <v>0</v>
      </c>
    </row>
    <row r="222" spans="1:9" ht="12.75">
      <c r="A222" s="531" t="s">
        <v>17</v>
      </c>
      <c r="B222" s="543" t="s">
        <v>171</v>
      </c>
      <c r="C222" s="4" t="s">
        <v>6</v>
      </c>
      <c r="D222" s="91">
        <v>0</v>
      </c>
      <c r="E222" s="39">
        <v>0</v>
      </c>
      <c r="F222" s="39">
        <f aca="true" t="shared" si="73" ref="F222:F233">D222+E222</f>
        <v>0</v>
      </c>
      <c r="G222" s="148">
        <v>0</v>
      </c>
      <c r="H222" s="42">
        <v>0</v>
      </c>
      <c r="I222" s="39">
        <f aca="true" t="shared" si="74" ref="I222:I233">G222+H222</f>
        <v>0</v>
      </c>
    </row>
    <row r="223" spans="1:9" ht="12.75">
      <c r="A223" s="532"/>
      <c r="B223" s="544"/>
      <c r="C223" s="4" t="s">
        <v>7</v>
      </c>
      <c r="D223" s="42">
        <v>0</v>
      </c>
      <c r="E223" s="42">
        <v>0</v>
      </c>
      <c r="F223" s="39">
        <f t="shared" si="73"/>
        <v>0</v>
      </c>
      <c r="G223" s="42">
        <v>0</v>
      </c>
      <c r="H223" s="42">
        <v>0</v>
      </c>
      <c r="I223" s="39">
        <f t="shared" si="74"/>
        <v>0</v>
      </c>
    </row>
    <row r="224" spans="1:9" ht="12.75">
      <c r="A224" s="532"/>
      <c r="B224" s="545"/>
      <c r="C224" s="4" t="s">
        <v>8</v>
      </c>
      <c r="D224" s="42">
        <v>0</v>
      </c>
      <c r="E224" s="42">
        <v>0</v>
      </c>
      <c r="F224" s="39">
        <f t="shared" si="73"/>
        <v>0</v>
      </c>
      <c r="G224" s="42">
        <v>0</v>
      </c>
      <c r="H224" s="42">
        <v>0</v>
      </c>
      <c r="I224" s="39">
        <f t="shared" si="74"/>
        <v>0</v>
      </c>
    </row>
    <row r="225" spans="1:9" ht="12.75">
      <c r="A225" s="532"/>
      <c r="B225" s="543" t="s">
        <v>172</v>
      </c>
      <c r="C225" s="4" t="s">
        <v>6</v>
      </c>
      <c r="D225" s="42">
        <v>0</v>
      </c>
      <c r="E225" s="42">
        <v>0</v>
      </c>
      <c r="F225" s="39">
        <f t="shared" si="73"/>
        <v>0</v>
      </c>
      <c r="G225" s="42">
        <v>0</v>
      </c>
      <c r="H225" s="42">
        <v>0</v>
      </c>
      <c r="I225" s="39">
        <f t="shared" si="74"/>
        <v>0</v>
      </c>
    </row>
    <row r="226" spans="1:9" ht="12.75">
      <c r="A226" s="532"/>
      <c r="B226" s="544"/>
      <c r="C226" s="4" t="s">
        <v>7</v>
      </c>
      <c r="D226" s="42">
        <v>0</v>
      </c>
      <c r="E226" s="42">
        <v>0</v>
      </c>
      <c r="F226" s="39">
        <f t="shared" si="73"/>
        <v>0</v>
      </c>
      <c r="G226" s="42">
        <v>0</v>
      </c>
      <c r="H226" s="42">
        <v>0</v>
      </c>
      <c r="I226" s="39">
        <f t="shared" si="74"/>
        <v>0</v>
      </c>
    </row>
    <row r="227" spans="1:9" ht="12.75">
      <c r="A227" s="532"/>
      <c r="B227" s="545"/>
      <c r="C227" s="4" t="s">
        <v>8</v>
      </c>
      <c r="D227" s="42">
        <v>0</v>
      </c>
      <c r="E227" s="42">
        <v>0</v>
      </c>
      <c r="F227" s="39">
        <f t="shared" si="73"/>
        <v>0</v>
      </c>
      <c r="G227" s="42">
        <v>0</v>
      </c>
      <c r="H227" s="42">
        <v>0</v>
      </c>
      <c r="I227" s="39">
        <f t="shared" si="74"/>
        <v>0</v>
      </c>
    </row>
    <row r="228" spans="1:9" ht="12.75">
      <c r="A228" s="532"/>
      <c r="B228" s="33"/>
      <c r="C228" s="4" t="s">
        <v>6</v>
      </c>
      <c r="D228" s="39">
        <v>0</v>
      </c>
      <c r="E228" s="39">
        <v>0</v>
      </c>
      <c r="F228" s="39">
        <f t="shared" si="73"/>
        <v>0</v>
      </c>
      <c r="G228" s="39">
        <v>0</v>
      </c>
      <c r="H228" s="39">
        <v>0</v>
      </c>
      <c r="I228" s="39">
        <f t="shared" si="74"/>
        <v>0</v>
      </c>
    </row>
    <row r="229" spans="1:9" ht="12.75">
      <c r="A229" s="532"/>
      <c r="B229" s="33" t="s">
        <v>317</v>
      </c>
      <c r="C229" s="4" t="s">
        <v>7</v>
      </c>
      <c r="D229" s="39">
        <v>0</v>
      </c>
      <c r="E229" s="39">
        <v>0</v>
      </c>
      <c r="F229" s="39">
        <f t="shared" si="73"/>
        <v>0</v>
      </c>
      <c r="G229" s="39">
        <v>0</v>
      </c>
      <c r="H229" s="39">
        <v>0</v>
      </c>
      <c r="I229" s="39">
        <f t="shared" si="74"/>
        <v>0</v>
      </c>
    </row>
    <row r="230" spans="1:9" ht="12.75">
      <c r="A230" s="532"/>
      <c r="B230" s="33"/>
      <c r="C230" s="4" t="s">
        <v>8</v>
      </c>
      <c r="D230" s="39">
        <v>0</v>
      </c>
      <c r="E230" s="39">
        <v>0</v>
      </c>
      <c r="F230" s="39">
        <f t="shared" si="73"/>
        <v>0</v>
      </c>
      <c r="G230" s="39">
        <v>0</v>
      </c>
      <c r="H230" s="39">
        <v>0</v>
      </c>
      <c r="I230" s="39">
        <f t="shared" si="74"/>
        <v>0</v>
      </c>
    </row>
    <row r="231" spans="1:9" ht="12.75">
      <c r="A231" s="532"/>
      <c r="B231" s="543" t="s">
        <v>316</v>
      </c>
      <c r="C231" s="4" t="s">
        <v>6</v>
      </c>
      <c r="D231" s="42">
        <v>0</v>
      </c>
      <c r="E231" s="42">
        <v>0</v>
      </c>
      <c r="F231" s="39">
        <f t="shared" si="73"/>
        <v>0</v>
      </c>
      <c r="G231" s="42">
        <v>0</v>
      </c>
      <c r="H231" s="42">
        <v>0</v>
      </c>
      <c r="I231" s="39">
        <f t="shared" si="74"/>
        <v>0</v>
      </c>
    </row>
    <row r="232" spans="1:9" ht="12.75">
      <c r="A232" s="532"/>
      <c r="B232" s="544"/>
      <c r="C232" s="4" t="s">
        <v>7</v>
      </c>
      <c r="D232" s="42">
        <v>0</v>
      </c>
      <c r="E232" s="42">
        <v>0</v>
      </c>
      <c r="F232" s="39">
        <f t="shared" si="73"/>
        <v>0</v>
      </c>
      <c r="G232" s="42">
        <v>0</v>
      </c>
      <c r="H232" s="42">
        <v>0</v>
      </c>
      <c r="I232" s="39">
        <f t="shared" si="74"/>
        <v>0</v>
      </c>
    </row>
    <row r="233" spans="1:9" ht="12.75">
      <c r="A233" s="532"/>
      <c r="B233" s="545"/>
      <c r="C233" s="4" t="s">
        <v>8</v>
      </c>
      <c r="D233" s="42">
        <v>0</v>
      </c>
      <c r="E233" s="42">
        <v>0</v>
      </c>
      <c r="F233" s="39">
        <f t="shared" si="73"/>
        <v>0</v>
      </c>
      <c r="G233" s="42">
        <v>0</v>
      </c>
      <c r="H233" s="42">
        <v>0</v>
      </c>
      <c r="I233" s="39">
        <f t="shared" si="74"/>
        <v>0</v>
      </c>
    </row>
    <row r="234" spans="1:9" ht="12.75">
      <c r="A234" s="537" t="s">
        <v>291</v>
      </c>
      <c r="B234" s="538"/>
      <c r="C234" s="539"/>
      <c r="D234" s="51">
        <f aca="true" t="shared" si="75" ref="D234:I234">SUM(D222:D233)</f>
        <v>0</v>
      </c>
      <c r="E234" s="51">
        <f t="shared" si="75"/>
        <v>0</v>
      </c>
      <c r="F234" s="51">
        <f t="shared" si="75"/>
        <v>0</v>
      </c>
      <c r="G234" s="51">
        <f t="shared" si="75"/>
        <v>0</v>
      </c>
      <c r="H234" s="51">
        <f t="shared" si="75"/>
        <v>0</v>
      </c>
      <c r="I234" s="51">
        <f t="shared" si="75"/>
        <v>0</v>
      </c>
    </row>
    <row r="235" spans="1:9" ht="12.75">
      <c r="A235" s="531" t="s">
        <v>18</v>
      </c>
      <c r="B235" s="547" t="s">
        <v>311</v>
      </c>
      <c r="C235" s="4" t="s">
        <v>6</v>
      </c>
      <c r="D235" s="39">
        <v>0</v>
      </c>
      <c r="E235" s="39">
        <v>0</v>
      </c>
      <c r="F235" s="39">
        <f aca="true" t="shared" si="76" ref="F235:F243">D235+E235</f>
        <v>0</v>
      </c>
      <c r="G235" s="39">
        <v>0</v>
      </c>
      <c r="H235" s="39">
        <v>0</v>
      </c>
      <c r="I235" s="39">
        <f aca="true" t="shared" si="77" ref="I235:I243">G235+H235</f>
        <v>0</v>
      </c>
    </row>
    <row r="236" spans="1:9" ht="12.75">
      <c r="A236" s="532"/>
      <c r="B236" s="548"/>
      <c r="C236" s="4" t="s">
        <v>7</v>
      </c>
      <c r="D236" s="39">
        <v>0</v>
      </c>
      <c r="E236" s="39">
        <v>0</v>
      </c>
      <c r="F236" s="39">
        <f t="shared" si="76"/>
        <v>0</v>
      </c>
      <c r="G236" s="39">
        <v>0</v>
      </c>
      <c r="H236" s="39">
        <v>0</v>
      </c>
      <c r="I236" s="39">
        <f t="shared" si="77"/>
        <v>0</v>
      </c>
    </row>
    <row r="237" spans="1:9" ht="12.75">
      <c r="A237" s="532"/>
      <c r="B237" s="549"/>
      <c r="C237" s="4" t="s">
        <v>8</v>
      </c>
      <c r="D237" s="39">
        <v>0</v>
      </c>
      <c r="E237" s="39">
        <v>0</v>
      </c>
      <c r="F237" s="39">
        <f t="shared" si="76"/>
        <v>0</v>
      </c>
      <c r="G237" s="39">
        <v>0</v>
      </c>
      <c r="H237" s="39">
        <v>0</v>
      </c>
      <c r="I237" s="39">
        <f t="shared" si="77"/>
        <v>0</v>
      </c>
    </row>
    <row r="238" spans="1:9" ht="12.75">
      <c r="A238" s="532"/>
      <c r="B238" s="543" t="s">
        <v>317</v>
      </c>
      <c r="C238" s="4" t="s">
        <v>6</v>
      </c>
      <c r="D238" s="39">
        <v>0</v>
      </c>
      <c r="E238" s="39">
        <v>0</v>
      </c>
      <c r="F238" s="39">
        <f t="shared" si="76"/>
        <v>0</v>
      </c>
      <c r="G238" s="39">
        <v>0</v>
      </c>
      <c r="H238" s="39">
        <v>0</v>
      </c>
      <c r="I238" s="39">
        <f t="shared" si="77"/>
        <v>0</v>
      </c>
    </row>
    <row r="239" spans="1:9" ht="12.75">
      <c r="A239" s="532"/>
      <c r="B239" s="544"/>
      <c r="C239" s="4" t="s">
        <v>7</v>
      </c>
      <c r="D239" s="39">
        <v>0</v>
      </c>
      <c r="E239" s="39">
        <v>0</v>
      </c>
      <c r="F239" s="39">
        <f t="shared" si="76"/>
        <v>0</v>
      </c>
      <c r="G239" s="39">
        <v>0</v>
      </c>
      <c r="H239" s="39">
        <v>0</v>
      </c>
      <c r="I239" s="39">
        <f t="shared" si="77"/>
        <v>0</v>
      </c>
    </row>
    <row r="240" spans="1:9" ht="12.75">
      <c r="A240" s="532"/>
      <c r="B240" s="545"/>
      <c r="C240" s="4" t="s">
        <v>8</v>
      </c>
      <c r="D240" s="39">
        <v>0</v>
      </c>
      <c r="E240" s="39">
        <v>0</v>
      </c>
      <c r="F240" s="39">
        <f t="shared" si="76"/>
        <v>0</v>
      </c>
      <c r="G240" s="39">
        <v>0</v>
      </c>
      <c r="H240" s="39">
        <v>0</v>
      </c>
      <c r="I240" s="39">
        <f t="shared" si="77"/>
        <v>0</v>
      </c>
    </row>
    <row r="241" spans="1:9" ht="12.75">
      <c r="A241" s="532"/>
      <c r="B241" s="78"/>
      <c r="C241" s="1" t="s">
        <v>6</v>
      </c>
      <c r="D241" s="39">
        <v>0</v>
      </c>
      <c r="E241" s="39">
        <v>0</v>
      </c>
      <c r="F241" s="39">
        <f t="shared" si="76"/>
        <v>0</v>
      </c>
      <c r="G241" s="39">
        <v>0</v>
      </c>
      <c r="H241" s="39">
        <v>0</v>
      </c>
      <c r="I241" s="39">
        <f t="shared" si="77"/>
        <v>0</v>
      </c>
    </row>
    <row r="242" spans="1:9" ht="12.75">
      <c r="A242" s="532"/>
      <c r="B242" s="33" t="s">
        <v>315</v>
      </c>
      <c r="C242" s="1" t="s">
        <v>7</v>
      </c>
      <c r="D242" s="39">
        <v>0</v>
      </c>
      <c r="E242" s="39">
        <v>0</v>
      </c>
      <c r="F242" s="39">
        <f t="shared" si="76"/>
        <v>0</v>
      </c>
      <c r="G242" s="39">
        <v>0</v>
      </c>
      <c r="H242" s="39">
        <v>0</v>
      </c>
      <c r="I242" s="39">
        <f t="shared" si="77"/>
        <v>0</v>
      </c>
    </row>
    <row r="243" spans="1:9" ht="12.75">
      <c r="A243" s="533"/>
      <c r="B243" s="34"/>
      <c r="C243" s="1" t="s">
        <v>8</v>
      </c>
      <c r="D243" s="39">
        <v>0</v>
      </c>
      <c r="E243" s="39">
        <v>0</v>
      </c>
      <c r="F243" s="39">
        <f t="shared" si="76"/>
        <v>0</v>
      </c>
      <c r="G243" s="39">
        <v>0</v>
      </c>
      <c r="H243" s="39">
        <v>0</v>
      </c>
      <c r="I243" s="39">
        <f t="shared" si="77"/>
        <v>0</v>
      </c>
    </row>
    <row r="244" spans="1:9" ht="12.75">
      <c r="A244" s="550" t="s">
        <v>291</v>
      </c>
      <c r="B244" s="551"/>
      <c r="C244" s="539"/>
      <c r="D244" s="51">
        <f aca="true" t="shared" si="78" ref="D244:I244">SUM(D235:D243)</f>
        <v>0</v>
      </c>
      <c r="E244" s="51">
        <f t="shared" si="78"/>
        <v>0</v>
      </c>
      <c r="F244" s="51">
        <f t="shared" si="78"/>
        <v>0</v>
      </c>
      <c r="G244" s="51">
        <f t="shared" si="78"/>
        <v>0</v>
      </c>
      <c r="H244" s="51">
        <f t="shared" si="78"/>
        <v>0</v>
      </c>
      <c r="I244" s="51">
        <f t="shared" si="78"/>
        <v>0</v>
      </c>
    </row>
    <row r="245" spans="1:9" ht="12.75">
      <c r="A245" s="546" t="s">
        <v>19</v>
      </c>
      <c r="B245" s="546"/>
      <c r="C245" s="5" t="s">
        <v>6</v>
      </c>
      <c r="D245" s="140">
        <f aca="true" t="shared" si="79" ref="D245:I247">D193+D196+D200+D203+D206+D209+D212+D215+D218+D222+D225+D228+D231+D235+D238+D241</f>
        <v>260</v>
      </c>
      <c r="E245" s="140">
        <f t="shared" si="79"/>
        <v>350</v>
      </c>
      <c r="F245" s="140">
        <f t="shared" si="79"/>
        <v>610</v>
      </c>
      <c r="G245" s="140">
        <f t="shared" si="79"/>
        <v>219.7</v>
      </c>
      <c r="H245" s="140">
        <f t="shared" si="79"/>
        <v>311.15</v>
      </c>
      <c r="I245" s="140">
        <f t="shared" si="79"/>
        <v>530.8499999999999</v>
      </c>
    </row>
    <row r="246" spans="1:9" ht="12.75">
      <c r="A246" s="546"/>
      <c r="B246" s="546"/>
      <c r="C246" s="5" t="s">
        <v>7</v>
      </c>
      <c r="D246" s="140">
        <f t="shared" si="79"/>
        <v>90</v>
      </c>
      <c r="E246" s="140">
        <f t="shared" si="79"/>
        <v>50</v>
      </c>
      <c r="F246" s="140">
        <f t="shared" si="79"/>
        <v>140</v>
      </c>
      <c r="G246" s="140">
        <f t="shared" si="79"/>
        <v>76.05</v>
      </c>
      <c r="H246" s="140">
        <f t="shared" si="79"/>
        <v>44.45</v>
      </c>
      <c r="I246" s="140">
        <f t="shared" si="79"/>
        <v>120.5</v>
      </c>
    </row>
    <row r="247" spans="1:9" ht="12.75">
      <c r="A247" s="546"/>
      <c r="B247" s="546"/>
      <c r="C247" s="5" t="s">
        <v>8</v>
      </c>
      <c r="D247" s="140">
        <f t="shared" si="79"/>
        <v>0</v>
      </c>
      <c r="E247" s="140">
        <f t="shared" si="79"/>
        <v>0</v>
      </c>
      <c r="F247" s="140">
        <f t="shared" si="79"/>
        <v>0</v>
      </c>
      <c r="G247" s="140">
        <f t="shared" si="79"/>
        <v>0</v>
      </c>
      <c r="H247" s="140">
        <f t="shared" si="79"/>
        <v>0</v>
      </c>
      <c r="I247" s="140">
        <f t="shared" si="79"/>
        <v>0</v>
      </c>
    </row>
    <row r="248" spans="1:9" ht="12.75">
      <c r="A248" s="523" t="s">
        <v>9</v>
      </c>
      <c r="B248" s="524"/>
      <c r="C248" s="524"/>
      <c r="D248" s="52">
        <f aca="true" t="shared" si="80" ref="D248:I248">SUM(D245:D247)</f>
        <v>350</v>
      </c>
      <c r="E248" s="52">
        <f t="shared" si="80"/>
        <v>400</v>
      </c>
      <c r="F248" s="52">
        <f t="shared" si="80"/>
        <v>750</v>
      </c>
      <c r="G248" s="52">
        <f t="shared" si="80"/>
        <v>295.75</v>
      </c>
      <c r="H248" s="52">
        <f t="shared" si="80"/>
        <v>355.59999999999997</v>
      </c>
      <c r="I248" s="52">
        <f t="shared" si="80"/>
        <v>651.3499999999999</v>
      </c>
    </row>
  </sheetData>
  <sheetProtection/>
  <mergeCells count="128">
    <mergeCell ref="A114:B116"/>
    <mergeCell ref="A117:C117"/>
    <mergeCell ref="A118:B120"/>
    <mergeCell ref="A121:C121"/>
    <mergeCell ref="A102:B104"/>
    <mergeCell ref="A105:C105"/>
    <mergeCell ref="A106:B108"/>
    <mergeCell ref="A109:C109"/>
    <mergeCell ref="A110:B112"/>
    <mergeCell ref="A113:C113"/>
    <mergeCell ref="A90:B92"/>
    <mergeCell ref="A93:C93"/>
    <mergeCell ref="A94:B96"/>
    <mergeCell ref="A97:C97"/>
    <mergeCell ref="A98:B100"/>
    <mergeCell ref="A101:C101"/>
    <mergeCell ref="A78:B80"/>
    <mergeCell ref="A81:C81"/>
    <mergeCell ref="A82:B84"/>
    <mergeCell ref="A85:C85"/>
    <mergeCell ref="A86:B88"/>
    <mergeCell ref="A89:C89"/>
    <mergeCell ref="A72:B73"/>
    <mergeCell ref="C72:C73"/>
    <mergeCell ref="D72:F72"/>
    <mergeCell ref="G72:I72"/>
    <mergeCell ref="A74:B76"/>
    <mergeCell ref="A77:C77"/>
    <mergeCell ref="A59:B61"/>
    <mergeCell ref="A48:C48"/>
    <mergeCell ref="A49:A57"/>
    <mergeCell ref="A68:I68"/>
    <mergeCell ref="A69:I69"/>
    <mergeCell ref="A65:C65"/>
    <mergeCell ref="A66:B66"/>
    <mergeCell ref="A58:C58"/>
    <mergeCell ref="D5:F5"/>
    <mergeCell ref="A5:A6"/>
    <mergeCell ref="B5:B6"/>
    <mergeCell ref="C5:C6"/>
    <mergeCell ref="A62:C62"/>
    <mergeCell ref="B36:B38"/>
    <mergeCell ref="B39:B41"/>
    <mergeCell ref="B45:B47"/>
    <mergeCell ref="B49:B51"/>
    <mergeCell ref="B52:B54"/>
    <mergeCell ref="B32:B34"/>
    <mergeCell ref="A35:C35"/>
    <mergeCell ref="B10:B12"/>
    <mergeCell ref="B17:B19"/>
    <mergeCell ref="B20:B22"/>
    <mergeCell ref="B23:B25"/>
    <mergeCell ref="B26:B28"/>
    <mergeCell ref="B29:B31"/>
    <mergeCell ref="A36:A47"/>
    <mergeCell ref="A3:I3"/>
    <mergeCell ref="A1:C1"/>
    <mergeCell ref="A2:B2"/>
    <mergeCell ref="B14:B16"/>
    <mergeCell ref="A14:A34"/>
    <mergeCell ref="G5:I5"/>
    <mergeCell ref="A13:C13"/>
    <mergeCell ref="A7:A12"/>
    <mergeCell ref="B7:B9"/>
    <mergeCell ref="A125:C125"/>
    <mergeCell ref="A126:B126"/>
    <mergeCell ref="A127:I127"/>
    <mergeCell ref="A129:A130"/>
    <mergeCell ref="B129:B130"/>
    <mergeCell ref="C129:C130"/>
    <mergeCell ref="D129:F129"/>
    <mergeCell ref="G129:I129"/>
    <mergeCell ref="A131:A136"/>
    <mergeCell ref="B131:B133"/>
    <mergeCell ref="B134:B136"/>
    <mergeCell ref="A137:C137"/>
    <mergeCell ref="A138:A158"/>
    <mergeCell ref="B138:B140"/>
    <mergeCell ref="B141:B143"/>
    <mergeCell ref="B144:B146"/>
    <mergeCell ref="B147:B149"/>
    <mergeCell ref="B150:B152"/>
    <mergeCell ref="B153:B155"/>
    <mergeCell ref="B156:B158"/>
    <mergeCell ref="A159:C159"/>
    <mergeCell ref="A160:A171"/>
    <mergeCell ref="B160:B162"/>
    <mergeCell ref="B163:B165"/>
    <mergeCell ref="B169:B171"/>
    <mergeCell ref="A172:C172"/>
    <mergeCell ref="A173:A181"/>
    <mergeCell ref="B173:B175"/>
    <mergeCell ref="B176:B178"/>
    <mergeCell ref="A182:C182"/>
    <mergeCell ref="A183:B185"/>
    <mergeCell ref="A186:C186"/>
    <mergeCell ref="A187:C187"/>
    <mergeCell ref="A188:B188"/>
    <mergeCell ref="A189:I189"/>
    <mergeCell ref="A191:A192"/>
    <mergeCell ref="B191:B192"/>
    <mergeCell ref="C191:C192"/>
    <mergeCell ref="D191:F191"/>
    <mergeCell ref="G191:I191"/>
    <mergeCell ref="A193:A198"/>
    <mergeCell ref="B193:B195"/>
    <mergeCell ref="B196:B198"/>
    <mergeCell ref="A199:C199"/>
    <mergeCell ref="A200:A220"/>
    <mergeCell ref="B200:B202"/>
    <mergeCell ref="B203:B205"/>
    <mergeCell ref="B206:B208"/>
    <mergeCell ref="B209:B211"/>
    <mergeCell ref="B212:B214"/>
    <mergeCell ref="B215:B217"/>
    <mergeCell ref="B218:B220"/>
    <mergeCell ref="A221:C221"/>
    <mergeCell ref="A222:A233"/>
    <mergeCell ref="B222:B224"/>
    <mergeCell ref="B225:B227"/>
    <mergeCell ref="B231:B233"/>
    <mergeCell ref="A248:C248"/>
    <mergeCell ref="A234:C234"/>
    <mergeCell ref="A235:A243"/>
    <mergeCell ref="B235:B237"/>
    <mergeCell ref="B238:B240"/>
    <mergeCell ref="A244:C244"/>
    <mergeCell ref="A245:B247"/>
  </mergeCells>
  <printOptions horizontalCentered="1"/>
  <pageMargins left="0.9448818897637796" right="0.5511811023622047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7.57421875" style="120" customWidth="1"/>
    <col min="2" max="2" width="9.57421875" style="120" customWidth="1"/>
    <col min="3" max="3" width="8.7109375" style="146" customWidth="1"/>
    <col min="4" max="9" width="11.00390625" style="0" customWidth="1"/>
  </cols>
  <sheetData>
    <row r="1" spans="1:9" ht="12.75">
      <c r="A1" s="497" t="s">
        <v>22</v>
      </c>
      <c r="B1" s="497"/>
      <c r="C1" s="497"/>
      <c r="D1" s="497"/>
      <c r="G1" s="615" t="s">
        <v>403</v>
      </c>
      <c r="H1" s="615"/>
      <c r="I1" s="615"/>
    </row>
    <row r="2" spans="1:9" ht="12.75">
      <c r="A2" s="612" t="s">
        <v>112</v>
      </c>
      <c r="B2" s="612"/>
      <c r="C2" s="612"/>
      <c r="D2" s="612"/>
      <c r="E2" s="25"/>
      <c r="F2" s="25"/>
      <c r="G2" s="614" t="s">
        <v>404</v>
      </c>
      <c r="H2" s="614"/>
      <c r="I2" s="614"/>
    </row>
    <row r="3" spans="2:9" ht="12.75">
      <c r="B3" s="187"/>
      <c r="C3" s="187"/>
      <c r="D3" s="187"/>
      <c r="E3" s="613" t="s">
        <v>239</v>
      </c>
      <c r="F3" s="613"/>
      <c r="G3" s="614" t="s">
        <v>405</v>
      </c>
      <c r="H3" s="614"/>
      <c r="I3" s="614"/>
    </row>
    <row r="4" spans="1:9" ht="12.75">
      <c r="A4" s="613" t="s">
        <v>505</v>
      </c>
      <c r="B4" s="613"/>
      <c r="C4" s="613"/>
      <c r="D4" s="613"/>
      <c r="E4" s="613"/>
      <c r="F4" s="613"/>
      <c r="G4" s="613"/>
      <c r="H4" s="613"/>
      <c r="I4" s="613"/>
    </row>
    <row r="5" spans="1:9" ht="12.75">
      <c r="A5" s="35"/>
      <c r="B5" s="35"/>
      <c r="C5" s="144"/>
      <c r="D5" s="35"/>
      <c r="E5" s="35"/>
      <c r="F5" s="35"/>
      <c r="G5" s="35"/>
      <c r="H5" s="502" t="s">
        <v>247</v>
      </c>
      <c r="I5" s="502"/>
    </row>
    <row r="6" spans="1:9" ht="12.75">
      <c r="A6" s="499" t="s">
        <v>300</v>
      </c>
      <c r="B6" s="499" t="s">
        <v>240</v>
      </c>
      <c r="C6" s="173" t="s">
        <v>162</v>
      </c>
      <c r="D6" s="523" t="s">
        <v>246</v>
      </c>
      <c r="E6" s="524"/>
      <c r="F6" s="525"/>
      <c r="G6" s="523" t="s">
        <v>245</v>
      </c>
      <c r="H6" s="524"/>
      <c r="I6" s="525"/>
    </row>
    <row r="7" spans="1:10" ht="12.75">
      <c r="A7" s="501"/>
      <c r="B7" s="501"/>
      <c r="C7" s="174" t="s">
        <v>372</v>
      </c>
      <c r="D7" s="169" t="s">
        <v>2</v>
      </c>
      <c r="E7" s="169" t="s">
        <v>3</v>
      </c>
      <c r="F7" s="169" t="s">
        <v>4</v>
      </c>
      <c r="G7" s="169" t="s">
        <v>2</v>
      </c>
      <c r="H7" s="169" t="s">
        <v>3</v>
      </c>
      <c r="I7" s="169" t="s">
        <v>4</v>
      </c>
      <c r="J7" s="37"/>
    </row>
    <row r="8" spans="1:10" ht="12.75">
      <c r="A8" s="588" t="s">
        <v>11</v>
      </c>
      <c r="B8" s="280">
        <v>30</v>
      </c>
      <c r="C8" s="278" t="s">
        <v>326</v>
      </c>
      <c r="D8" s="223">
        <v>3089</v>
      </c>
      <c r="E8" s="223">
        <v>3332</v>
      </c>
      <c r="F8" s="223">
        <f aca="true" t="shared" si="0" ref="F8:F22">D8+E8</f>
        <v>6421</v>
      </c>
      <c r="G8" s="223">
        <f>D8*0.84545</f>
        <v>2611.59505</v>
      </c>
      <c r="H8" s="223">
        <f>E8*0.8893</f>
        <v>2963.1476</v>
      </c>
      <c r="I8" s="223">
        <f>G8+H8</f>
        <v>5574.74265</v>
      </c>
      <c r="J8" s="37"/>
    </row>
    <row r="9" spans="1:10" ht="12.75">
      <c r="A9" s="589"/>
      <c r="B9" s="280">
        <v>32</v>
      </c>
      <c r="C9" s="278" t="s">
        <v>326</v>
      </c>
      <c r="D9" s="223">
        <v>1593</v>
      </c>
      <c r="E9" s="223">
        <v>1711</v>
      </c>
      <c r="F9" s="223">
        <f t="shared" si="0"/>
        <v>3304</v>
      </c>
      <c r="G9" s="223">
        <f aca="true" t="shared" si="1" ref="G9:G17">D9*0.84545</f>
        <v>1346.80185</v>
      </c>
      <c r="H9" s="223">
        <f aca="true" t="shared" si="2" ref="H9:H17">E9*0.8893</f>
        <v>1521.5923</v>
      </c>
      <c r="I9" s="223">
        <f aca="true" t="shared" si="3" ref="I9:I17">G9+H9</f>
        <v>2868.39415</v>
      </c>
      <c r="J9" s="37"/>
    </row>
    <row r="10" spans="1:10" ht="11.25" customHeight="1">
      <c r="A10" s="589"/>
      <c r="B10" s="280">
        <v>41</v>
      </c>
      <c r="C10" s="278" t="s">
        <v>326</v>
      </c>
      <c r="D10" s="223">
        <v>1332</v>
      </c>
      <c r="E10" s="223">
        <v>1078</v>
      </c>
      <c r="F10" s="223">
        <f t="shared" si="0"/>
        <v>2410</v>
      </c>
      <c r="G10" s="223">
        <f t="shared" si="1"/>
        <v>1126.1394</v>
      </c>
      <c r="H10" s="223">
        <f t="shared" si="2"/>
        <v>958.6654</v>
      </c>
      <c r="I10" s="223">
        <f t="shared" si="3"/>
        <v>2084.8048</v>
      </c>
      <c r="J10" s="37"/>
    </row>
    <row r="11" spans="1:10" ht="10.5" customHeight="1">
      <c r="A11" s="589"/>
      <c r="B11" s="280">
        <v>42</v>
      </c>
      <c r="C11" s="278" t="s">
        <v>326</v>
      </c>
      <c r="D11" s="223">
        <v>1492</v>
      </c>
      <c r="E11" s="223">
        <v>244</v>
      </c>
      <c r="F11" s="223">
        <f t="shared" si="0"/>
        <v>1736</v>
      </c>
      <c r="G11" s="223">
        <f t="shared" si="1"/>
        <v>1261.4114</v>
      </c>
      <c r="H11" s="223">
        <f t="shared" si="2"/>
        <v>216.98919999999998</v>
      </c>
      <c r="I11" s="223">
        <f t="shared" si="3"/>
        <v>1478.4006</v>
      </c>
      <c r="J11" s="37"/>
    </row>
    <row r="12" spans="1:10" ht="12.75">
      <c r="A12" s="589"/>
      <c r="B12" s="280">
        <v>109</v>
      </c>
      <c r="C12" s="278" t="s">
        <v>326</v>
      </c>
      <c r="D12" s="223">
        <v>1845</v>
      </c>
      <c r="E12" s="223">
        <v>695</v>
      </c>
      <c r="F12" s="223">
        <f t="shared" si="0"/>
        <v>2540</v>
      </c>
      <c r="G12" s="223">
        <f t="shared" si="1"/>
        <v>1559.85525</v>
      </c>
      <c r="H12" s="223">
        <f t="shared" si="2"/>
        <v>618.0635</v>
      </c>
      <c r="I12" s="223">
        <f t="shared" si="3"/>
        <v>2177.91875</v>
      </c>
      <c r="J12" s="37"/>
    </row>
    <row r="13" spans="1:10" ht="11.25" customHeight="1">
      <c r="A13" s="589"/>
      <c r="B13" s="280">
        <v>17</v>
      </c>
      <c r="C13" s="278" t="s">
        <v>326</v>
      </c>
      <c r="D13" s="223">
        <v>1969</v>
      </c>
      <c r="E13" s="223">
        <v>2810</v>
      </c>
      <c r="F13" s="223">
        <f t="shared" si="0"/>
        <v>4779</v>
      </c>
      <c r="G13" s="223">
        <f t="shared" si="1"/>
        <v>1664.6910500000001</v>
      </c>
      <c r="H13" s="223">
        <f t="shared" si="2"/>
        <v>2498.933</v>
      </c>
      <c r="I13" s="223">
        <f t="shared" si="3"/>
        <v>4163.62405</v>
      </c>
      <c r="J13" s="37"/>
    </row>
    <row r="14" spans="1:10" ht="10.5" customHeight="1">
      <c r="A14" s="589"/>
      <c r="B14" s="280">
        <v>39</v>
      </c>
      <c r="C14" s="278" t="s">
        <v>326</v>
      </c>
      <c r="D14" s="223">
        <v>0</v>
      </c>
      <c r="E14" s="223">
        <v>50</v>
      </c>
      <c r="F14" s="223">
        <f t="shared" si="0"/>
        <v>50</v>
      </c>
      <c r="G14" s="223">
        <f t="shared" si="1"/>
        <v>0</v>
      </c>
      <c r="H14" s="223">
        <f t="shared" si="2"/>
        <v>44.464999999999996</v>
      </c>
      <c r="I14" s="223">
        <f t="shared" si="3"/>
        <v>44.464999999999996</v>
      </c>
      <c r="J14" s="37"/>
    </row>
    <row r="15" spans="1:10" ht="11.25" customHeight="1">
      <c r="A15" s="589"/>
      <c r="B15" s="280">
        <v>87</v>
      </c>
      <c r="C15" s="278" t="s">
        <v>326</v>
      </c>
      <c r="D15" s="223">
        <v>1353</v>
      </c>
      <c r="E15" s="223">
        <v>224</v>
      </c>
      <c r="F15" s="223">
        <f t="shared" si="0"/>
        <v>1577</v>
      </c>
      <c r="G15" s="223">
        <f t="shared" si="1"/>
        <v>1143.8938500000002</v>
      </c>
      <c r="H15" s="223">
        <f t="shared" si="2"/>
        <v>199.20319999999998</v>
      </c>
      <c r="I15" s="223">
        <f t="shared" si="3"/>
        <v>1343.09705</v>
      </c>
      <c r="J15" s="37"/>
    </row>
    <row r="16" spans="1:10" ht="11.25" customHeight="1">
      <c r="A16" s="589"/>
      <c r="B16" s="280">
        <v>99</v>
      </c>
      <c r="C16" s="278" t="s">
        <v>326</v>
      </c>
      <c r="D16" s="223">
        <v>227</v>
      </c>
      <c r="E16" s="223">
        <v>2962</v>
      </c>
      <c r="F16" s="223">
        <f t="shared" si="0"/>
        <v>3189</v>
      </c>
      <c r="G16" s="223">
        <f t="shared" si="1"/>
        <v>191.91715000000002</v>
      </c>
      <c r="H16" s="223">
        <f t="shared" si="2"/>
        <v>2634.1066</v>
      </c>
      <c r="I16" s="223">
        <f t="shared" si="3"/>
        <v>2826.0237500000003</v>
      </c>
      <c r="J16" s="37"/>
    </row>
    <row r="17" spans="1:10" ht="11.25" customHeight="1">
      <c r="A17" s="589"/>
      <c r="B17" s="280">
        <v>120</v>
      </c>
      <c r="C17" s="278" t="s">
        <v>326</v>
      </c>
      <c r="D17" s="223">
        <v>1400</v>
      </c>
      <c r="E17" s="223">
        <v>2200</v>
      </c>
      <c r="F17" s="223">
        <f t="shared" si="0"/>
        <v>3600</v>
      </c>
      <c r="G17" s="223">
        <f t="shared" si="1"/>
        <v>1183.63</v>
      </c>
      <c r="H17" s="223">
        <f t="shared" si="2"/>
        <v>1956.46</v>
      </c>
      <c r="I17" s="223">
        <f t="shared" si="3"/>
        <v>3140.09</v>
      </c>
      <c r="J17" s="37"/>
    </row>
    <row r="18" spans="1:10" ht="12.75">
      <c r="A18" s="590"/>
      <c r="B18" s="281" t="s">
        <v>4</v>
      </c>
      <c r="C18" s="282"/>
      <c r="D18" s="226">
        <f>SUM(D8:D17)</f>
        <v>14300</v>
      </c>
      <c r="E18" s="226">
        <f>SUM(E8:E17)</f>
        <v>15306</v>
      </c>
      <c r="F18" s="226">
        <f t="shared" si="0"/>
        <v>29606</v>
      </c>
      <c r="G18" s="226">
        <f>SUM(G8:G17)</f>
        <v>12089.934999999998</v>
      </c>
      <c r="H18" s="226">
        <f>SUM(H8:H17)</f>
        <v>13611.625799999998</v>
      </c>
      <c r="I18" s="226">
        <f>G18+H18</f>
        <v>25701.560799999996</v>
      </c>
      <c r="J18" s="37"/>
    </row>
    <row r="19" spans="1:10" ht="11.25" customHeight="1">
      <c r="A19" s="584" t="s">
        <v>301</v>
      </c>
      <c r="B19" s="311" t="s">
        <v>241</v>
      </c>
      <c r="C19" s="278" t="s">
        <v>326</v>
      </c>
      <c r="D19" s="223">
        <v>3976</v>
      </c>
      <c r="E19" s="223">
        <v>2500</v>
      </c>
      <c r="F19" s="223">
        <f t="shared" si="0"/>
        <v>6476</v>
      </c>
      <c r="G19" s="223">
        <v>3362</v>
      </c>
      <c r="H19" s="223">
        <v>2223</v>
      </c>
      <c r="I19" s="223">
        <f>G19+H19</f>
        <v>5585</v>
      </c>
      <c r="J19" s="37"/>
    </row>
    <row r="20" spans="1:10" ht="11.25" customHeight="1">
      <c r="A20" s="585"/>
      <c r="B20" s="284" t="s">
        <v>305</v>
      </c>
      <c r="C20" s="285" t="s">
        <v>326</v>
      </c>
      <c r="D20" s="286">
        <v>500</v>
      </c>
      <c r="E20" s="286">
        <v>1500</v>
      </c>
      <c r="F20" s="286">
        <f t="shared" si="0"/>
        <v>2000</v>
      </c>
      <c r="G20" s="223">
        <v>423</v>
      </c>
      <c r="H20" s="223">
        <v>1334</v>
      </c>
      <c r="I20" s="223">
        <f>G20+H20</f>
        <v>1757</v>
      </c>
      <c r="J20" s="37"/>
    </row>
    <row r="21" spans="1:10" ht="12.75">
      <c r="A21" s="591" t="s">
        <v>132</v>
      </c>
      <c r="B21" s="591"/>
      <c r="C21" s="287"/>
      <c r="D21" s="53">
        <f>SUM(D18:D20)</f>
        <v>18776</v>
      </c>
      <c r="E21" s="53">
        <f>SUM(E18:E20)</f>
        <v>19306</v>
      </c>
      <c r="F21" s="53">
        <f t="shared" si="0"/>
        <v>38082</v>
      </c>
      <c r="G21" s="53">
        <f>SUM(G18:G20)</f>
        <v>15874.934999999998</v>
      </c>
      <c r="H21" s="53">
        <f>SUM(H18:H20)</f>
        <v>17168.625799999998</v>
      </c>
      <c r="I21" s="53">
        <f>G21+H21</f>
        <v>33043.56079999999</v>
      </c>
      <c r="J21" s="37"/>
    </row>
    <row r="22" spans="1:10" ht="11.25" customHeight="1">
      <c r="A22" s="589" t="s">
        <v>12</v>
      </c>
      <c r="B22" s="288">
        <v>15</v>
      </c>
      <c r="C22" s="278" t="s">
        <v>326</v>
      </c>
      <c r="D22" s="290">
        <v>2955</v>
      </c>
      <c r="E22" s="290">
        <v>1979</v>
      </c>
      <c r="F22" s="290">
        <f t="shared" si="0"/>
        <v>4934</v>
      </c>
      <c r="G22" s="290">
        <f>D22*0.84545</f>
        <v>2498.3047500000002</v>
      </c>
      <c r="H22" s="290">
        <f>E22*0.8893</f>
        <v>1759.9247</v>
      </c>
      <c r="I22" s="290">
        <f aca="true" t="shared" si="4" ref="I22:I31">G22+H22</f>
        <v>4258.229450000001</v>
      </c>
      <c r="J22" s="37"/>
    </row>
    <row r="23" spans="1:9" ht="11.25" customHeight="1">
      <c r="A23" s="589"/>
      <c r="B23" s="280">
        <v>44</v>
      </c>
      <c r="C23" s="278" t="s">
        <v>326</v>
      </c>
      <c r="D23" s="223">
        <v>565</v>
      </c>
      <c r="E23" s="223">
        <v>2104</v>
      </c>
      <c r="F23" s="290">
        <f aca="true" t="shared" si="5" ref="F23:F32">D23+E23</f>
        <v>2669</v>
      </c>
      <c r="G23" s="290">
        <f aca="true" t="shared" si="6" ref="G23:G31">D23*0.84545</f>
        <v>477.67925</v>
      </c>
      <c r="H23" s="290">
        <f aca="true" t="shared" si="7" ref="H23:H31">E23*0.8893</f>
        <v>1871.0872</v>
      </c>
      <c r="I23" s="290">
        <f t="shared" si="4"/>
        <v>2348.76645</v>
      </c>
    </row>
    <row r="24" spans="1:9" ht="11.25" customHeight="1">
      <c r="A24" s="589"/>
      <c r="B24" s="280">
        <v>63</v>
      </c>
      <c r="C24" s="278" t="s">
        <v>326</v>
      </c>
      <c r="D24" s="223">
        <v>2687</v>
      </c>
      <c r="E24" s="223">
        <v>1952</v>
      </c>
      <c r="F24" s="290">
        <f t="shared" si="5"/>
        <v>4639</v>
      </c>
      <c r="G24" s="290">
        <f t="shared" si="6"/>
        <v>2271.72415</v>
      </c>
      <c r="H24" s="290">
        <f t="shared" si="7"/>
        <v>1735.9135999999999</v>
      </c>
      <c r="I24" s="290">
        <f t="shared" si="4"/>
        <v>4007.63775</v>
      </c>
    </row>
    <row r="25" spans="1:9" ht="11.25" customHeight="1">
      <c r="A25" s="589"/>
      <c r="B25" s="280">
        <v>72</v>
      </c>
      <c r="C25" s="278" t="s">
        <v>326</v>
      </c>
      <c r="D25" s="223">
        <v>119</v>
      </c>
      <c r="E25" s="223">
        <v>3371</v>
      </c>
      <c r="F25" s="290">
        <f t="shared" si="5"/>
        <v>3490</v>
      </c>
      <c r="G25" s="290">
        <f t="shared" si="6"/>
        <v>100.60855000000001</v>
      </c>
      <c r="H25" s="290">
        <f t="shared" si="7"/>
        <v>2997.8303</v>
      </c>
      <c r="I25" s="290">
        <f t="shared" si="4"/>
        <v>3098.43885</v>
      </c>
    </row>
    <row r="26" spans="1:9" ht="11.25" customHeight="1">
      <c r="A26" s="589"/>
      <c r="B26" s="280">
        <v>73</v>
      </c>
      <c r="C26" s="278" t="s">
        <v>326</v>
      </c>
      <c r="D26" s="223">
        <v>441</v>
      </c>
      <c r="E26" s="223">
        <v>2447</v>
      </c>
      <c r="F26" s="290">
        <f t="shared" si="5"/>
        <v>2888</v>
      </c>
      <c r="G26" s="290">
        <f t="shared" si="6"/>
        <v>372.84345</v>
      </c>
      <c r="H26" s="290">
        <f t="shared" si="7"/>
        <v>2176.1171</v>
      </c>
      <c r="I26" s="290">
        <f t="shared" si="4"/>
        <v>2548.96055</v>
      </c>
    </row>
    <row r="27" spans="1:9" ht="11.25" customHeight="1">
      <c r="A27" s="589"/>
      <c r="B27" s="280">
        <v>77</v>
      </c>
      <c r="C27" s="278" t="s">
        <v>326</v>
      </c>
      <c r="D27" s="223">
        <v>0</v>
      </c>
      <c r="E27" s="223">
        <v>800</v>
      </c>
      <c r="F27" s="290">
        <f t="shared" si="5"/>
        <v>800</v>
      </c>
      <c r="G27" s="290">
        <f t="shared" si="6"/>
        <v>0</v>
      </c>
      <c r="H27" s="290">
        <f t="shared" si="7"/>
        <v>711.4399999999999</v>
      </c>
      <c r="I27" s="290">
        <f t="shared" si="4"/>
        <v>711.4399999999999</v>
      </c>
    </row>
    <row r="28" spans="1:9" ht="11.25" customHeight="1">
      <c r="A28" s="589"/>
      <c r="B28" s="280">
        <v>25</v>
      </c>
      <c r="C28" s="278" t="s">
        <v>326</v>
      </c>
      <c r="D28" s="223">
        <v>100</v>
      </c>
      <c r="E28" s="223">
        <v>0</v>
      </c>
      <c r="F28" s="290">
        <f t="shared" si="5"/>
        <v>100</v>
      </c>
      <c r="G28" s="290">
        <f t="shared" si="6"/>
        <v>84.545</v>
      </c>
      <c r="H28" s="290">
        <f t="shared" si="7"/>
        <v>0</v>
      </c>
      <c r="I28" s="290">
        <f t="shared" si="4"/>
        <v>84.545</v>
      </c>
    </row>
    <row r="29" spans="1:11" ht="11.25" customHeight="1">
      <c r="A29" s="589"/>
      <c r="B29" s="280">
        <v>42</v>
      </c>
      <c r="C29" s="278" t="s">
        <v>326</v>
      </c>
      <c r="D29" s="223">
        <v>431</v>
      </c>
      <c r="E29" s="223">
        <v>349</v>
      </c>
      <c r="F29" s="290">
        <f t="shared" si="5"/>
        <v>780</v>
      </c>
      <c r="G29" s="290">
        <f t="shared" si="6"/>
        <v>364.38895</v>
      </c>
      <c r="H29" s="290">
        <f t="shared" si="7"/>
        <v>310.3657</v>
      </c>
      <c r="I29" s="290">
        <f t="shared" si="4"/>
        <v>674.7546500000001</v>
      </c>
      <c r="K29" s="55"/>
    </row>
    <row r="30" spans="1:11" ht="11.25" customHeight="1">
      <c r="A30" s="589"/>
      <c r="B30" s="280">
        <v>57</v>
      </c>
      <c r="C30" s="278" t="s">
        <v>326</v>
      </c>
      <c r="D30" s="223">
        <v>50</v>
      </c>
      <c r="E30" s="223">
        <v>0</v>
      </c>
      <c r="F30" s="290">
        <f t="shared" si="5"/>
        <v>50</v>
      </c>
      <c r="G30" s="290">
        <f t="shared" si="6"/>
        <v>42.2725</v>
      </c>
      <c r="H30" s="290">
        <f t="shared" si="7"/>
        <v>0</v>
      </c>
      <c r="I30" s="290">
        <f t="shared" si="4"/>
        <v>42.2725</v>
      </c>
      <c r="K30" s="55"/>
    </row>
    <row r="31" spans="1:11" ht="11.25" customHeight="1">
      <c r="A31" s="589"/>
      <c r="B31" s="280">
        <v>66</v>
      </c>
      <c r="C31" s="278" t="s">
        <v>326</v>
      </c>
      <c r="D31" s="223">
        <v>283</v>
      </c>
      <c r="E31" s="223">
        <v>784</v>
      </c>
      <c r="F31" s="290">
        <f t="shared" si="5"/>
        <v>1067</v>
      </c>
      <c r="G31" s="290">
        <f t="shared" si="6"/>
        <v>239.26235</v>
      </c>
      <c r="H31" s="290">
        <f t="shared" si="7"/>
        <v>697.2112</v>
      </c>
      <c r="I31" s="290">
        <f t="shared" si="4"/>
        <v>936.4735499999999</v>
      </c>
      <c r="K31" s="55"/>
    </row>
    <row r="32" spans="1:9" ht="12.75">
      <c r="A32" s="590"/>
      <c r="B32" s="281" t="s">
        <v>4</v>
      </c>
      <c r="C32" s="282"/>
      <c r="D32" s="226">
        <f>SUM(D22:D31)</f>
        <v>7631</v>
      </c>
      <c r="E32" s="226">
        <f>SUM(E22:E31)</f>
        <v>13786</v>
      </c>
      <c r="F32" s="291">
        <f t="shared" si="5"/>
        <v>21417</v>
      </c>
      <c r="G32" s="226">
        <f>SUM(G22:G31)</f>
        <v>6451.62895</v>
      </c>
      <c r="H32" s="226">
        <f>SUM(H22:H31)</f>
        <v>12259.889799999999</v>
      </c>
      <c r="I32" s="291">
        <f>G32+H32</f>
        <v>18711.51875</v>
      </c>
    </row>
    <row r="33" spans="1:9" ht="11.25" customHeight="1">
      <c r="A33" s="584" t="s">
        <v>301</v>
      </c>
      <c r="B33" s="311" t="s">
        <v>241</v>
      </c>
      <c r="C33" s="278" t="s">
        <v>326</v>
      </c>
      <c r="D33" s="223">
        <v>800</v>
      </c>
      <c r="E33" s="223">
        <v>1000</v>
      </c>
      <c r="F33" s="223">
        <f>D33+E33</f>
        <v>1800</v>
      </c>
      <c r="G33" s="223">
        <v>676</v>
      </c>
      <c r="H33" s="223">
        <v>889</v>
      </c>
      <c r="I33" s="223">
        <f>G33+H33</f>
        <v>1565</v>
      </c>
    </row>
    <row r="34" spans="1:9" ht="11.25" customHeight="1">
      <c r="A34" s="585"/>
      <c r="B34" s="284" t="s">
        <v>305</v>
      </c>
      <c r="C34" s="285" t="s">
        <v>326</v>
      </c>
      <c r="D34" s="286">
        <v>89</v>
      </c>
      <c r="E34" s="286">
        <v>1789</v>
      </c>
      <c r="F34" s="223">
        <f>D34+E34</f>
        <v>1878</v>
      </c>
      <c r="G34" s="223">
        <v>75</v>
      </c>
      <c r="H34" s="223">
        <v>1591</v>
      </c>
      <c r="I34" s="223">
        <f>G34+H34</f>
        <v>1666</v>
      </c>
    </row>
    <row r="35" spans="1:9" ht="12.75">
      <c r="A35" s="591" t="s">
        <v>132</v>
      </c>
      <c r="B35" s="591"/>
      <c r="C35" s="287"/>
      <c r="D35" s="53">
        <f>SUM(D32:D34)</f>
        <v>8520</v>
      </c>
      <c r="E35" s="53">
        <f>SUM(E32:E34)</f>
        <v>16575</v>
      </c>
      <c r="F35" s="53">
        <f>D35+E35</f>
        <v>25095</v>
      </c>
      <c r="G35" s="53">
        <f>SUM(G32:G34)</f>
        <v>7202.62895</v>
      </c>
      <c r="H35" s="53">
        <f>SUM(H32:H34)</f>
        <v>14739.889799999999</v>
      </c>
      <c r="I35" s="53">
        <f>G35+H35</f>
        <v>21942.51875</v>
      </c>
    </row>
    <row r="36" spans="1:9" ht="11.25" customHeight="1">
      <c r="A36" s="589" t="s">
        <v>13</v>
      </c>
      <c r="B36" s="288">
        <v>144</v>
      </c>
      <c r="C36" s="289" t="s">
        <v>326</v>
      </c>
      <c r="D36" s="290">
        <v>1530</v>
      </c>
      <c r="E36" s="290">
        <v>2568</v>
      </c>
      <c r="F36" s="290">
        <f>D36+E36</f>
        <v>4098</v>
      </c>
      <c r="G36" s="290">
        <f>D36*0.84545</f>
        <v>1293.5385</v>
      </c>
      <c r="H36" s="290">
        <f>E36*0.8893</f>
        <v>2283.7224</v>
      </c>
      <c r="I36" s="290">
        <f>G36+H36</f>
        <v>3577.2609</v>
      </c>
    </row>
    <row r="37" spans="1:9" ht="11.25" customHeight="1">
      <c r="A37" s="589"/>
      <c r="B37" s="280">
        <v>145</v>
      </c>
      <c r="C37" s="278" t="s">
        <v>326</v>
      </c>
      <c r="D37" s="223">
        <v>845</v>
      </c>
      <c r="E37" s="223">
        <v>3677</v>
      </c>
      <c r="F37" s="290">
        <f aca="true" t="shared" si="8" ref="F37:F47">D37+E37</f>
        <v>4522</v>
      </c>
      <c r="G37" s="290">
        <f aca="true" t="shared" si="9" ref="G37:G47">D37*0.84545</f>
        <v>714.40525</v>
      </c>
      <c r="H37" s="290">
        <f aca="true" t="shared" si="10" ref="H37:H47">E37*0.8893</f>
        <v>3269.9561</v>
      </c>
      <c r="I37" s="290">
        <f aca="true" t="shared" si="11" ref="I37:I47">G37+H37</f>
        <v>3984.36135</v>
      </c>
    </row>
    <row r="38" spans="1:9" ht="11.25" customHeight="1">
      <c r="A38" s="589"/>
      <c r="B38" s="280">
        <v>146</v>
      </c>
      <c r="C38" s="278" t="s">
        <v>326</v>
      </c>
      <c r="D38" s="223">
        <v>310</v>
      </c>
      <c r="E38" s="223">
        <v>2151</v>
      </c>
      <c r="F38" s="290">
        <f t="shared" si="8"/>
        <v>2461</v>
      </c>
      <c r="G38" s="290">
        <f t="shared" si="9"/>
        <v>262.0895</v>
      </c>
      <c r="H38" s="290">
        <f t="shared" si="10"/>
        <v>1912.8843</v>
      </c>
      <c r="I38" s="290">
        <f t="shared" si="11"/>
        <v>2174.9737999999998</v>
      </c>
    </row>
    <row r="39" spans="1:9" ht="11.25" customHeight="1">
      <c r="A39" s="589"/>
      <c r="B39" s="280">
        <v>162</v>
      </c>
      <c r="C39" s="278" t="s">
        <v>527</v>
      </c>
      <c r="D39" s="223">
        <v>1203</v>
      </c>
      <c r="E39" s="223">
        <v>3354</v>
      </c>
      <c r="F39" s="290">
        <f t="shared" si="8"/>
        <v>4557</v>
      </c>
      <c r="G39" s="290">
        <f t="shared" si="9"/>
        <v>1017.07635</v>
      </c>
      <c r="H39" s="290">
        <f t="shared" si="10"/>
        <v>2982.7122</v>
      </c>
      <c r="I39" s="290">
        <f t="shared" si="11"/>
        <v>3999.78855</v>
      </c>
    </row>
    <row r="40" spans="1:9" ht="11.25" customHeight="1">
      <c r="A40" s="589"/>
      <c r="B40" s="280">
        <v>163</v>
      </c>
      <c r="C40" s="278" t="s">
        <v>527</v>
      </c>
      <c r="D40" s="223">
        <v>132</v>
      </c>
      <c r="E40" s="223">
        <v>1757</v>
      </c>
      <c r="F40" s="290">
        <f t="shared" si="8"/>
        <v>1889</v>
      </c>
      <c r="G40" s="290">
        <f t="shared" si="9"/>
        <v>111.5994</v>
      </c>
      <c r="H40" s="290">
        <f t="shared" si="10"/>
        <v>1562.5001</v>
      </c>
      <c r="I40" s="290">
        <f t="shared" si="11"/>
        <v>1674.0995</v>
      </c>
    </row>
    <row r="41" spans="1:9" ht="11.25" customHeight="1">
      <c r="A41" s="589"/>
      <c r="B41" s="280">
        <v>166</v>
      </c>
      <c r="C41" s="278" t="s">
        <v>527</v>
      </c>
      <c r="D41" s="223">
        <v>50</v>
      </c>
      <c r="E41" s="223">
        <v>2450</v>
      </c>
      <c r="F41" s="290">
        <f t="shared" si="8"/>
        <v>2500</v>
      </c>
      <c r="G41" s="290">
        <f t="shared" si="9"/>
        <v>42.2725</v>
      </c>
      <c r="H41" s="290">
        <f t="shared" si="10"/>
        <v>2178.785</v>
      </c>
      <c r="I41" s="290">
        <f t="shared" si="11"/>
        <v>2221.0575</v>
      </c>
    </row>
    <row r="42" spans="1:9" ht="12" customHeight="1">
      <c r="A42" s="589"/>
      <c r="B42" s="280">
        <v>6</v>
      </c>
      <c r="C42" s="278" t="s">
        <v>527</v>
      </c>
      <c r="D42" s="223">
        <v>0</v>
      </c>
      <c r="E42" s="223">
        <v>485</v>
      </c>
      <c r="F42" s="290">
        <f t="shared" si="8"/>
        <v>485</v>
      </c>
      <c r="G42" s="290">
        <f t="shared" si="9"/>
        <v>0</v>
      </c>
      <c r="H42" s="290">
        <f t="shared" si="10"/>
        <v>431.3105</v>
      </c>
      <c r="I42" s="290">
        <f>G42+H42</f>
        <v>431.3105</v>
      </c>
    </row>
    <row r="43" spans="1:9" ht="11.25" customHeight="1">
      <c r="A43" s="589"/>
      <c r="B43" s="280">
        <v>7</v>
      </c>
      <c r="C43" s="278" t="s">
        <v>527</v>
      </c>
      <c r="D43" s="223">
        <v>0</v>
      </c>
      <c r="E43" s="223">
        <v>297</v>
      </c>
      <c r="F43" s="290">
        <f t="shared" si="8"/>
        <v>297</v>
      </c>
      <c r="G43" s="290">
        <f t="shared" si="9"/>
        <v>0</v>
      </c>
      <c r="H43" s="290">
        <f t="shared" si="10"/>
        <v>264.1221</v>
      </c>
      <c r="I43" s="290">
        <f>G43+H43</f>
        <v>264.1221</v>
      </c>
    </row>
    <row r="44" spans="1:9" ht="12.75">
      <c r="A44" s="589"/>
      <c r="B44" s="280">
        <v>8</v>
      </c>
      <c r="C44" s="278" t="s">
        <v>527</v>
      </c>
      <c r="D44" s="223">
        <v>0</v>
      </c>
      <c r="E44" s="223">
        <v>1038</v>
      </c>
      <c r="F44" s="290">
        <f t="shared" si="8"/>
        <v>1038</v>
      </c>
      <c r="G44" s="290">
        <f t="shared" si="9"/>
        <v>0</v>
      </c>
      <c r="H44" s="290">
        <f t="shared" si="10"/>
        <v>923.0934</v>
      </c>
      <c r="I44" s="290">
        <f>G44+H44</f>
        <v>923.0934</v>
      </c>
    </row>
    <row r="45" spans="1:9" ht="12.75">
      <c r="A45" s="589"/>
      <c r="B45" s="280">
        <v>13</v>
      </c>
      <c r="C45" s="278" t="s">
        <v>527</v>
      </c>
      <c r="D45" s="223">
        <v>0</v>
      </c>
      <c r="E45" s="223">
        <v>100</v>
      </c>
      <c r="F45" s="290">
        <f t="shared" si="8"/>
        <v>100</v>
      </c>
      <c r="G45" s="290">
        <f t="shared" si="9"/>
        <v>0</v>
      </c>
      <c r="H45" s="290">
        <f t="shared" si="10"/>
        <v>88.92999999999999</v>
      </c>
      <c r="I45" s="290">
        <f t="shared" si="11"/>
        <v>88.92999999999999</v>
      </c>
    </row>
    <row r="46" spans="1:9" ht="12.75">
      <c r="A46" s="589"/>
      <c r="B46" s="280">
        <v>97</v>
      </c>
      <c r="C46" s="278" t="s">
        <v>326</v>
      </c>
      <c r="D46" s="223">
        <v>0</v>
      </c>
      <c r="E46" s="223">
        <v>712</v>
      </c>
      <c r="F46" s="290">
        <f t="shared" si="8"/>
        <v>712</v>
      </c>
      <c r="G46" s="290">
        <f t="shared" si="9"/>
        <v>0</v>
      </c>
      <c r="H46" s="290">
        <f t="shared" si="10"/>
        <v>633.1816</v>
      </c>
      <c r="I46" s="290">
        <f t="shared" si="11"/>
        <v>633.1816</v>
      </c>
    </row>
    <row r="47" spans="1:9" ht="12.75">
      <c r="A47" s="589"/>
      <c r="B47" s="280">
        <v>143</v>
      </c>
      <c r="C47" s="278" t="s">
        <v>326</v>
      </c>
      <c r="D47" s="223">
        <v>500</v>
      </c>
      <c r="E47" s="223">
        <v>800</v>
      </c>
      <c r="F47" s="290">
        <f t="shared" si="8"/>
        <v>1300</v>
      </c>
      <c r="G47" s="290">
        <f t="shared" si="9"/>
        <v>422.725</v>
      </c>
      <c r="H47" s="290">
        <f t="shared" si="10"/>
        <v>711.4399999999999</v>
      </c>
      <c r="I47" s="290">
        <f t="shared" si="11"/>
        <v>1134.165</v>
      </c>
    </row>
    <row r="48" spans="1:9" ht="12.75">
      <c r="A48" s="590"/>
      <c r="B48" s="281" t="s">
        <v>4</v>
      </c>
      <c r="C48" s="282"/>
      <c r="D48" s="226">
        <f>SUM(D36:D47)</f>
        <v>4570</v>
      </c>
      <c r="E48" s="226">
        <f>SUM(E36:E47)</f>
        <v>19389</v>
      </c>
      <c r="F48" s="291">
        <f aca="true" t="shared" si="12" ref="F48:F53">D48+E48</f>
        <v>23959</v>
      </c>
      <c r="G48" s="226">
        <f>SUM(G36:G47)</f>
        <v>3863.7065</v>
      </c>
      <c r="H48" s="226">
        <f>SUM(H36:H47)</f>
        <v>17242.6377</v>
      </c>
      <c r="I48" s="291">
        <f aca="true" t="shared" si="13" ref="I48:I53">G48+H48</f>
        <v>21106.3442</v>
      </c>
    </row>
    <row r="49" spans="1:9" ht="12.75">
      <c r="A49" s="584" t="s">
        <v>301</v>
      </c>
      <c r="B49" s="311" t="s">
        <v>241</v>
      </c>
      <c r="C49" s="278" t="s">
        <v>326</v>
      </c>
      <c r="D49" s="223">
        <v>650</v>
      </c>
      <c r="E49" s="223">
        <v>3000</v>
      </c>
      <c r="F49" s="223">
        <f t="shared" si="12"/>
        <v>3650</v>
      </c>
      <c r="G49" s="223">
        <v>550</v>
      </c>
      <c r="H49" s="223">
        <v>2668</v>
      </c>
      <c r="I49" s="223">
        <f t="shared" si="13"/>
        <v>3218</v>
      </c>
    </row>
    <row r="50" spans="1:9" ht="12.75">
      <c r="A50" s="585"/>
      <c r="B50" s="311" t="s">
        <v>305</v>
      </c>
      <c r="C50" s="285" t="s">
        <v>326</v>
      </c>
      <c r="D50" s="286">
        <v>150</v>
      </c>
      <c r="E50" s="286">
        <v>4100</v>
      </c>
      <c r="F50" s="223">
        <f t="shared" si="12"/>
        <v>4250</v>
      </c>
      <c r="G50" s="223">
        <v>127</v>
      </c>
      <c r="H50" s="223">
        <v>3646</v>
      </c>
      <c r="I50" s="223">
        <f t="shared" si="13"/>
        <v>3773</v>
      </c>
    </row>
    <row r="51" spans="1:9" ht="12.75">
      <c r="A51" s="585"/>
      <c r="B51" s="284" t="s">
        <v>241</v>
      </c>
      <c r="C51" s="285" t="s">
        <v>527</v>
      </c>
      <c r="D51" s="286">
        <v>350</v>
      </c>
      <c r="E51" s="286">
        <v>1000</v>
      </c>
      <c r="F51" s="223">
        <f t="shared" si="12"/>
        <v>1350</v>
      </c>
      <c r="G51" s="223">
        <v>296</v>
      </c>
      <c r="H51" s="223">
        <v>889</v>
      </c>
      <c r="I51" s="223">
        <f t="shared" si="13"/>
        <v>1185</v>
      </c>
    </row>
    <row r="52" spans="1:9" ht="12.75">
      <c r="A52" s="586"/>
      <c r="B52" s="284" t="s">
        <v>305</v>
      </c>
      <c r="C52" s="285" t="s">
        <v>527</v>
      </c>
      <c r="D52" s="286">
        <v>50</v>
      </c>
      <c r="E52" s="286">
        <v>2088</v>
      </c>
      <c r="F52" s="223">
        <f t="shared" si="12"/>
        <v>2138</v>
      </c>
      <c r="G52" s="223">
        <v>42</v>
      </c>
      <c r="H52" s="223">
        <v>1857</v>
      </c>
      <c r="I52" s="286">
        <f t="shared" si="13"/>
        <v>1899</v>
      </c>
    </row>
    <row r="53" spans="1:9" ht="12.75">
      <c r="A53" s="591" t="s">
        <v>132</v>
      </c>
      <c r="B53" s="591"/>
      <c r="C53" s="287"/>
      <c r="D53" s="53">
        <f>SUM(D48:D52)</f>
        <v>5770</v>
      </c>
      <c r="E53" s="53">
        <f>SUM(E48:E52)</f>
        <v>29577</v>
      </c>
      <c r="F53" s="53">
        <f t="shared" si="12"/>
        <v>35347</v>
      </c>
      <c r="G53" s="53">
        <f>SUM(G48:G52)</f>
        <v>4878.7065</v>
      </c>
      <c r="H53" s="53">
        <f>SUM(H48:H52)</f>
        <v>26302.6377</v>
      </c>
      <c r="I53" s="53">
        <f t="shared" si="13"/>
        <v>31181.3442</v>
      </c>
    </row>
    <row r="54" spans="1:9" ht="12.75">
      <c r="A54" s="592" t="s">
        <v>242</v>
      </c>
      <c r="B54" s="592"/>
      <c r="C54" s="312"/>
      <c r="D54" s="293">
        <f aca="true" t="shared" si="14" ref="D54:I54">D18+D32+D48</f>
        <v>26501</v>
      </c>
      <c r="E54" s="293">
        <f t="shared" si="14"/>
        <v>48481</v>
      </c>
      <c r="F54" s="293">
        <f t="shared" si="14"/>
        <v>74982</v>
      </c>
      <c r="G54" s="293">
        <f t="shared" si="14"/>
        <v>22405.270449999996</v>
      </c>
      <c r="H54" s="293">
        <f t="shared" si="14"/>
        <v>43114.1533</v>
      </c>
      <c r="I54" s="293">
        <f t="shared" si="14"/>
        <v>65519.423749999994</v>
      </c>
    </row>
    <row r="55" spans="1:9" ht="12.75">
      <c r="A55" s="577" t="s">
        <v>302</v>
      </c>
      <c r="B55" s="577"/>
      <c r="C55" s="313"/>
      <c r="D55" s="286">
        <f aca="true" t="shared" si="15" ref="D55:I55">D19+D33+D49+D50</f>
        <v>5576</v>
      </c>
      <c r="E55" s="286">
        <f t="shared" si="15"/>
        <v>10600</v>
      </c>
      <c r="F55" s="286">
        <f t="shared" si="15"/>
        <v>16176</v>
      </c>
      <c r="G55" s="286">
        <f t="shared" si="15"/>
        <v>4715</v>
      </c>
      <c r="H55" s="286">
        <f t="shared" si="15"/>
        <v>9426</v>
      </c>
      <c r="I55" s="286">
        <f t="shared" si="15"/>
        <v>14141</v>
      </c>
    </row>
    <row r="56" spans="1:9" ht="12.75">
      <c r="A56" s="578" t="s">
        <v>243</v>
      </c>
      <c r="B56" s="578"/>
      <c r="C56" s="314"/>
      <c r="D56" s="294">
        <f aca="true" t="shared" si="16" ref="D56:I56">D20+D34+D51+D52</f>
        <v>989</v>
      </c>
      <c r="E56" s="294">
        <f t="shared" si="16"/>
        <v>6377</v>
      </c>
      <c r="F56" s="294">
        <f t="shared" si="16"/>
        <v>7366</v>
      </c>
      <c r="G56" s="294">
        <f t="shared" si="16"/>
        <v>836</v>
      </c>
      <c r="H56" s="294">
        <f t="shared" si="16"/>
        <v>5671</v>
      </c>
      <c r="I56" s="294">
        <f t="shared" si="16"/>
        <v>6507</v>
      </c>
    </row>
    <row r="57" spans="1:9" ht="12.75">
      <c r="A57" s="579" t="s">
        <v>244</v>
      </c>
      <c r="B57" s="580"/>
      <c r="C57" s="295"/>
      <c r="D57" s="53">
        <f>D54+D55+D56</f>
        <v>33066</v>
      </c>
      <c r="E57" s="296">
        <f>E54+E55+E56</f>
        <v>65458</v>
      </c>
      <c r="F57" s="53">
        <f>D57+E57</f>
        <v>98524</v>
      </c>
      <c r="G57" s="296">
        <f>G54+G55+G56</f>
        <v>27956.270449999996</v>
      </c>
      <c r="H57" s="53">
        <f>H54+H55+H56</f>
        <v>58211.1533</v>
      </c>
      <c r="I57" s="53">
        <f>G57+H57</f>
        <v>86167.42374999999</v>
      </c>
    </row>
    <row r="58" spans="1:9" ht="12.75">
      <c r="A58" s="151"/>
      <c r="B58" s="151"/>
      <c r="C58" s="152"/>
      <c r="D58" s="153"/>
      <c r="E58" s="153"/>
      <c r="F58" s="154"/>
      <c r="G58" s="153"/>
      <c r="H58" s="153"/>
      <c r="I58" s="153"/>
    </row>
    <row r="59" spans="1:9" ht="12.75">
      <c r="A59" s="151"/>
      <c r="B59" s="151"/>
      <c r="C59" s="152"/>
      <c r="D59" s="153"/>
      <c r="E59" s="153"/>
      <c r="F59" s="154"/>
      <c r="G59" s="153"/>
      <c r="H59" s="153"/>
      <c r="I59" s="153"/>
    </row>
    <row r="60" spans="1:9" ht="12.75">
      <c r="A60" s="151"/>
      <c r="B60" s="151"/>
      <c r="C60" s="152"/>
      <c r="D60" s="153"/>
      <c r="E60" s="153"/>
      <c r="F60" s="154"/>
      <c r="G60" s="153"/>
      <c r="H60" s="153"/>
      <c r="I60" s="153"/>
    </row>
    <row r="61" spans="1:9" ht="12.75">
      <c r="A61" s="151"/>
      <c r="B61" s="151"/>
      <c r="C61" s="152"/>
      <c r="D61" s="153"/>
      <c r="E61" s="153"/>
      <c r="F61" s="154"/>
      <c r="G61" s="153"/>
      <c r="H61" s="153"/>
      <c r="I61" s="153"/>
    </row>
    <row r="62" spans="1:9" ht="12.75">
      <c r="A62" s="151"/>
      <c r="B62" s="151"/>
      <c r="C62" s="152"/>
      <c r="D62" s="153"/>
      <c r="E62" s="153"/>
      <c r="F62" s="154"/>
      <c r="G62" s="153"/>
      <c r="H62" s="153"/>
      <c r="I62" s="153"/>
    </row>
    <row r="63" spans="1:9" ht="12.75">
      <c r="A63" s="151"/>
      <c r="B63" s="151"/>
      <c r="C63" s="152"/>
      <c r="D63" s="153"/>
      <c r="E63" s="153"/>
      <c r="F63" s="154"/>
      <c r="G63" s="153"/>
      <c r="H63" s="153"/>
      <c r="I63" s="153"/>
    </row>
    <row r="64" spans="1:9" ht="12.75">
      <c r="A64" s="151"/>
      <c r="B64" s="151"/>
      <c r="C64" s="152"/>
      <c r="D64" s="153"/>
      <c r="E64" s="153"/>
      <c r="F64" s="154"/>
      <c r="G64" s="153"/>
      <c r="H64" s="153"/>
      <c r="I64" s="153"/>
    </row>
    <row r="65" spans="1:9" ht="12.75">
      <c r="A65" s="151"/>
      <c r="B65" s="151"/>
      <c r="C65" s="152"/>
      <c r="D65" s="153"/>
      <c r="E65" s="153"/>
      <c r="F65" s="154"/>
      <c r="G65" s="153"/>
      <c r="H65" s="153"/>
      <c r="I65" s="153"/>
    </row>
    <row r="66" spans="1:9" ht="12.75">
      <c r="A66" s="151"/>
      <c r="B66" s="151"/>
      <c r="C66" s="152"/>
      <c r="D66" s="153"/>
      <c r="E66" s="153"/>
      <c r="F66" s="154"/>
      <c r="G66" s="153"/>
      <c r="H66" s="153"/>
      <c r="I66" s="153"/>
    </row>
    <row r="67" spans="1:9" ht="12.75">
      <c r="A67" s="151"/>
      <c r="B67" s="151"/>
      <c r="C67" s="152"/>
      <c r="D67" s="153"/>
      <c r="E67" s="153"/>
      <c r="F67" s="154"/>
      <c r="G67" s="153"/>
      <c r="H67" s="153"/>
      <c r="I67" s="153"/>
    </row>
    <row r="68" spans="1:9" ht="12.75">
      <c r="A68" s="151"/>
      <c r="B68" s="151"/>
      <c r="C68" s="152"/>
      <c r="D68" s="153"/>
      <c r="E68" s="153"/>
      <c r="F68" s="154"/>
      <c r="G68" s="153"/>
      <c r="H68" s="153"/>
      <c r="I68" s="153"/>
    </row>
    <row r="69" spans="1:4" ht="12.75">
      <c r="A69" s="497" t="s">
        <v>22</v>
      </c>
      <c r="B69" s="497"/>
      <c r="C69" s="497"/>
      <c r="D69" s="497"/>
    </row>
    <row r="70" spans="1:9" ht="12.75">
      <c r="A70" s="612" t="s">
        <v>71</v>
      </c>
      <c r="B70" s="612"/>
      <c r="C70" s="612"/>
      <c r="D70" s="612"/>
      <c r="E70" s="25"/>
      <c r="F70" s="25"/>
      <c r="G70" s="25"/>
      <c r="H70" s="24"/>
      <c r="I70" s="24"/>
    </row>
    <row r="71" spans="1:9" ht="12.75">
      <c r="A71" s="36"/>
      <c r="B71" s="36"/>
      <c r="C71" s="145"/>
      <c r="D71" s="36"/>
      <c r="E71" s="25"/>
      <c r="F71" s="25"/>
      <c r="G71" s="25"/>
      <c r="H71" s="24"/>
      <c r="I71" s="24"/>
    </row>
    <row r="72" spans="1:9" ht="12.75">
      <c r="A72" s="36"/>
      <c r="B72" s="36"/>
      <c r="C72" s="145"/>
      <c r="D72" s="36"/>
      <c r="E72" s="25"/>
      <c r="F72" s="25"/>
      <c r="G72" s="25"/>
      <c r="H72" s="24"/>
      <c r="I72" s="24"/>
    </row>
    <row r="73" spans="1:9" ht="12.75">
      <c r="A73" s="613" t="s">
        <v>239</v>
      </c>
      <c r="B73" s="613"/>
      <c r="C73" s="613"/>
      <c r="D73" s="613"/>
      <c r="E73" s="613"/>
      <c r="F73" s="613"/>
      <c r="G73" s="613"/>
      <c r="H73" s="613"/>
      <c r="I73" s="613"/>
    </row>
    <row r="74" spans="1:9" ht="12.75">
      <c r="A74" s="613" t="s">
        <v>505</v>
      </c>
      <c r="B74" s="613"/>
      <c r="C74" s="613"/>
      <c r="D74" s="613"/>
      <c r="E74" s="613"/>
      <c r="F74" s="613"/>
      <c r="G74" s="613"/>
      <c r="H74" s="613"/>
      <c r="I74" s="613"/>
    </row>
    <row r="75" spans="1:9" ht="12.75" customHeight="1">
      <c r="A75" s="35"/>
      <c r="B75" s="35"/>
      <c r="C75" s="144"/>
      <c r="D75" s="35"/>
      <c r="E75" s="35"/>
      <c r="F75" s="35"/>
      <c r="G75" s="35"/>
      <c r="H75" s="35"/>
      <c r="I75" s="35"/>
    </row>
    <row r="76" spans="1:9" ht="12.75" customHeight="1">
      <c r="A76" s="35"/>
      <c r="B76" s="35"/>
      <c r="C76" s="144"/>
      <c r="D76" s="35"/>
      <c r="E76" s="35"/>
      <c r="F76" s="35"/>
      <c r="G76" s="35"/>
      <c r="H76" s="502" t="s">
        <v>248</v>
      </c>
      <c r="I76" s="502"/>
    </row>
    <row r="77" spans="1:9" ht="12.75" customHeight="1">
      <c r="A77" s="499" t="s">
        <v>300</v>
      </c>
      <c r="B77" s="499" t="s">
        <v>240</v>
      </c>
      <c r="C77" s="173" t="s">
        <v>162</v>
      </c>
      <c r="D77" s="523" t="s">
        <v>246</v>
      </c>
      <c r="E77" s="524"/>
      <c r="F77" s="525"/>
      <c r="G77" s="523" t="s">
        <v>245</v>
      </c>
      <c r="H77" s="524"/>
      <c r="I77" s="525"/>
    </row>
    <row r="78" spans="1:9" ht="12.75" customHeight="1">
      <c r="A78" s="501"/>
      <c r="B78" s="501"/>
      <c r="C78" s="174" t="s">
        <v>372</v>
      </c>
      <c r="D78" s="169" t="s">
        <v>2</v>
      </c>
      <c r="E78" s="169" t="s">
        <v>3</v>
      </c>
      <c r="F78" s="169" t="s">
        <v>4</v>
      </c>
      <c r="G78" s="169" t="s">
        <v>2</v>
      </c>
      <c r="H78" s="169" t="s">
        <v>3</v>
      </c>
      <c r="I78" s="169" t="s">
        <v>4</v>
      </c>
    </row>
    <row r="79" spans="1:9" ht="12.75" customHeight="1">
      <c r="A79" s="588" t="s">
        <v>31</v>
      </c>
      <c r="B79" s="315">
        <v>3</v>
      </c>
      <c r="C79" s="316" t="s">
        <v>609</v>
      </c>
      <c r="D79" s="317">
        <v>20</v>
      </c>
      <c r="E79" s="318">
        <v>4851</v>
      </c>
      <c r="F79" s="319">
        <f>D79+E79</f>
        <v>4871</v>
      </c>
      <c r="G79" s="250">
        <v>16.42</v>
      </c>
      <c r="H79" s="250">
        <v>3983.64</v>
      </c>
      <c r="I79" s="319">
        <f>G79+H79</f>
        <v>4000.06</v>
      </c>
    </row>
    <row r="80" spans="1:9" ht="12.75" customHeight="1">
      <c r="A80" s="589"/>
      <c r="B80" s="315">
        <v>5</v>
      </c>
      <c r="C80" s="316" t="s">
        <v>609</v>
      </c>
      <c r="D80" s="320">
        <v>5</v>
      </c>
      <c r="E80" s="318">
        <v>1878</v>
      </c>
      <c r="F80" s="223">
        <f>D80+E80</f>
        <v>1883</v>
      </c>
      <c r="G80" s="250">
        <v>4.11</v>
      </c>
      <c r="H80" s="250">
        <v>1542.21</v>
      </c>
      <c r="I80" s="223">
        <f>G80+H80</f>
        <v>1546.32</v>
      </c>
    </row>
    <row r="81" spans="1:9" ht="12.75" customHeight="1">
      <c r="A81" s="589"/>
      <c r="B81" s="315">
        <v>17</v>
      </c>
      <c r="C81" s="316" t="s">
        <v>609</v>
      </c>
      <c r="D81" s="320">
        <v>0</v>
      </c>
      <c r="E81" s="318">
        <f>183+49</f>
        <v>232</v>
      </c>
      <c r="F81" s="223">
        <f aca="true" t="shared" si="17" ref="F81:F86">D81+E81</f>
        <v>232</v>
      </c>
      <c r="G81" s="250">
        <v>0</v>
      </c>
      <c r="H81" s="321">
        <f>150.28+40.24</f>
        <v>190.52</v>
      </c>
      <c r="I81" s="223">
        <f aca="true" t="shared" si="18" ref="I81:I91">G81+H81</f>
        <v>190.52</v>
      </c>
    </row>
    <row r="82" spans="1:9" ht="12.75" customHeight="1">
      <c r="A82" s="589"/>
      <c r="B82" s="315">
        <v>18</v>
      </c>
      <c r="C82" s="316" t="s">
        <v>609</v>
      </c>
      <c r="D82" s="320">
        <v>15</v>
      </c>
      <c r="E82" s="318">
        <v>1900</v>
      </c>
      <c r="F82" s="223">
        <f t="shared" si="17"/>
        <v>1915</v>
      </c>
      <c r="G82" s="250">
        <v>12.32</v>
      </c>
      <c r="H82" s="250">
        <v>1560.28</v>
      </c>
      <c r="I82" s="223">
        <f t="shared" si="18"/>
        <v>1572.6</v>
      </c>
    </row>
    <row r="83" spans="1:9" ht="12.75" customHeight="1">
      <c r="A83" s="589"/>
      <c r="B83" s="315">
        <v>23</v>
      </c>
      <c r="C83" s="316" t="s">
        <v>609</v>
      </c>
      <c r="D83" s="320">
        <v>0</v>
      </c>
      <c r="E83" s="318">
        <f>1537+33</f>
        <v>1570</v>
      </c>
      <c r="F83" s="223">
        <f t="shared" si="17"/>
        <v>1570</v>
      </c>
      <c r="G83" s="250">
        <v>0</v>
      </c>
      <c r="H83" s="250">
        <f>1262.18+27.1</f>
        <v>1289.28</v>
      </c>
      <c r="I83" s="223">
        <f t="shared" si="18"/>
        <v>1289.28</v>
      </c>
    </row>
    <row r="84" spans="1:9" ht="12.75" customHeight="1">
      <c r="A84" s="589"/>
      <c r="B84" s="315">
        <v>24</v>
      </c>
      <c r="C84" s="316" t="s">
        <v>610</v>
      </c>
      <c r="D84" s="320">
        <f>24+120</f>
        <v>144</v>
      </c>
      <c r="E84" s="318">
        <f>6732+7+53</f>
        <v>6792</v>
      </c>
      <c r="F84" s="223">
        <f t="shared" si="17"/>
        <v>6936</v>
      </c>
      <c r="G84" s="250">
        <f>19.71+98.54+0</f>
        <v>118.25</v>
      </c>
      <c r="H84" s="250">
        <f>5528.32+5.75+43.52</f>
        <v>5577.59</v>
      </c>
      <c r="I84" s="223">
        <f t="shared" si="18"/>
        <v>5695.84</v>
      </c>
    </row>
    <row r="85" spans="1:9" ht="12.75" customHeight="1">
      <c r="A85" s="589"/>
      <c r="B85" s="315">
        <v>25</v>
      </c>
      <c r="C85" s="316" t="s">
        <v>610</v>
      </c>
      <c r="D85" s="320">
        <v>0</v>
      </c>
      <c r="E85" s="318">
        <v>3055</v>
      </c>
      <c r="F85" s="223">
        <f t="shared" si="17"/>
        <v>3055</v>
      </c>
      <c r="G85" s="250">
        <v>0</v>
      </c>
      <c r="H85" s="250">
        <v>2508.77</v>
      </c>
      <c r="I85" s="223">
        <f t="shared" si="18"/>
        <v>2508.77</v>
      </c>
    </row>
    <row r="86" spans="1:9" ht="12.75" customHeight="1">
      <c r="A86" s="589"/>
      <c r="B86" s="315">
        <v>26</v>
      </c>
      <c r="C86" s="316" t="s">
        <v>610</v>
      </c>
      <c r="D86" s="322">
        <v>0</v>
      </c>
      <c r="E86" s="323">
        <v>2803</v>
      </c>
      <c r="F86" s="223">
        <f t="shared" si="17"/>
        <v>2803</v>
      </c>
      <c r="G86" s="250">
        <v>0</v>
      </c>
      <c r="H86" s="250">
        <v>2301.82</v>
      </c>
      <c r="I86" s="223">
        <f t="shared" si="18"/>
        <v>2301.82</v>
      </c>
    </row>
    <row r="87" spans="1:9" ht="12.75" customHeight="1">
      <c r="A87" s="589"/>
      <c r="B87" s="315">
        <v>27</v>
      </c>
      <c r="C87" s="316" t="s">
        <v>610</v>
      </c>
      <c r="D87" s="322">
        <v>0</v>
      </c>
      <c r="E87" s="323">
        <v>1965</v>
      </c>
      <c r="F87" s="223">
        <f>E87+D87</f>
        <v>1965</v>
      </c>
      <c r="G87" s="250">
        <v>0</v>
      </c>
      <c r="H87" s="250">
        <v>1613.66</v>
      </c>
      <c r="I87" s="223">
        <f t="shared" si="18"/>
        <v>1613.66</v>
      </c>
    </row>
    <row r="88" spans="1:9" ht="12.75" customHeight="1">
      <c r="A88" s="589"/>
      <c r="B88" s="315">
        <v>28</v>
      </c>
      <c r="C88" s="316" t="s">
        <v>610</v>
      </c>
      <c r="D88" s="322">
        <v>0</v>
      </c>
      <c r="E88" s="323">
        <v>1256</v>
      </c>
      <c r="F88" s="223">
        <f>E88+D88</f>
        <v>1256</v>
      </c>
      <c r="G88" s="250">
        <v>0</v>
      </c>
      <c r="H88" s="250">
        <v>1031.43</v>
      </c>
      <c r="I88" s="223">
        <f t="shared" si="18"/>
        <v>1031.43</v>
      </c>
    </row>
    <row r="89" spans="1:9" ht="12.75" customHeight="1">
      <c r="A89" s="589"/>
      <c r="B89" s="315">
        <v>29</v>
      </c>
      <c r="C89" s="316" t="s">
        <v>610</v>
      </c>
      <c r="D89" s="322">
        <v>3</v>
      </c>
      <c r="E89" s="323">
        <v>1294</v>
      </c>
      <c r="F89" s="223">
        <f>E89+D89</f>
        <v>1297</v>
      </c>
      <c r="G89" s="250">
        <v>2.46</v>
      </c>
      <c r="H89" s="250">
        <v>1062.63</v>
      </c>
      <c r="I89" s="223">
        <f t="shared" si="18"/>
        <v>1065.0900000000001</v>
      </c>
    </row>
    <row r="90" spans="1:9" ht="12.75" customHeight="1">
      <c r="A90" s="589"/>
      <c r="B90" s="315">
        <v>30</v>
      </c>
      <c r="C90" s="316" t="s">
        <v>610</v>
      </c>
      <c r="D90" s="322">
        <v>0</v>
      </c>
      <c r="E90" s="323">
        <v>1016</v>
      </c>
      <c r="F90" s="223">
        <f>E90+D90</f>
        <v>1016</v>
      </c>
      <c r="G90" s="250">
        <v>0</v>
      </c>
      <c r="H90" s="250">
        <v>834.34</v>
      </c>
      <c r="I90" s="223">
        <f t="shared" si="18"/>
        <v>834.34</v>
      </c>
    </row>
    <row r="91" spans="1:9" ht="12.75" customHeight="1">
      <c r="A91" s="589"/>
      <c r="B91" s="315">
        <v>56</v>
      </c>
      <c r="C91" s="316" t="s">
        <v>610</v>
      </c>
      <c r="D91" s="322">
        <v>0</v>
      </c>
      <c r="E91" s="323">
        <f>29+251+609</f>
        <v>889</v>
      </c>
      <c r="F91" s="223">
        <f>E91+D91</f>
        <v>889</v>
      </c>
      <c r="G91" s="250">
        <v>0</v>
      </c>
      <c r="H91" s="250">
        <f>23.81+206.12+500.11</f>
        <v>730.04</v>
      </c>
      <c r="I91" s="223">
        <f t="shared" si="18"/>
        <v>730.04</v>
      </c>
    </row>
    <row r="92" spans="1:9" ht="12.75" customHeight="1">
      <c r="A92" s="590"/>
      <c r="B92" s="281" t="s">
        <v>4</v>
      </c>
      <c r="C92" s="282"/>
      <c r="D92" s="226">
        <f>SUM(D79:D91)</f>
        <v>187</v>
      </c>
      <c r="E92" s="226">
        <f>SUM(E79:E91)</f>
        <v>29501</v>
      </c>
      <c r="F92" s="226">
        <f aca="true" t="shared" si="19" ref="F92:F108">D92+E92</f>
        <v>29688</v>
      </c>
      <c r="G92" s="226">
        <f>SUM(G79:G91)</f>
        <v>153.56</v>
      </c>
      <c r="H92" s="226">
        <f>SUM(H79:H91)</f>
        <v>24226.210000000003</v>
      </c>
      <c r="I92" s="226">
        <f aca="true" t="shared" si="20" ref="I92:I99">G92+H92</f>
        <v>24379.770000000004</v>
      </c>
    </row>
    <row r="93" spans="1:9" ht="12.75" customHeight="1">
      <c r="A93" s="298" t="s">
        <v>306</v>
      </c>
      <c r="B93" s="324" t="s">
        <v>305</v>
      </c>
      <c r="C93" s="316" t="s">
        <v>610</v>
      </c>
      <c r="D93" s="325">
        <v>133</v>
      </c>
      <c r="E93" s="325">
        <v>762</v>
      </c>
      <c r="F93" s="223">
        <f t="shared" si="19"/>
        <v>895</v>
      </c>
      <c r="G93" s="325">
        <v>109</v>
      </c>
      <c r="H93" s="326">
        <v>626</v>
      </c>
      <c r="I93" s="286">
        <f t="shared" si="20"/>
        <v>735</v>
      </c>
    </row>
    <row r="94" spans="1:9" ht="12.75" customHeight="1">
      <c r="A94" s="606" t="s">
        <v>132</v>
      </c>
      <c r="B94" s="599"/>
      <c r="C94" s="287"/>
      <c r="D94" s="53">
        <f>SUM(D92:D93)</f>
        <v>320</v>
      </c>
      <c r="E94" s="53">
        <f>SUM(E92:E93)</f>
        <v>30263</v>
      </c>
      <c r="F94" s="53">
        <f t="shared" si="19"/>
        <v>30583</v>
      </c>
      <c r="G94" s="53">
        <f>SUM(G92:G93)</f>
        <v>262.56</v>
      </c>
      <c r="H94" s="53">
        <f>SUM(H92:H93)</f>
        <v>24852.210000000003</v>
      </c>
      <c r="I94" s="53">
        <f t="shared" si="20"/>
        <v>25114.770000000004</v>
      </c>
    </row>
    <row r="95" spans="1:9" ht="12.75" customHeight="1">
      <c r="A95" s="589" t="s">
        <v>249</v>
      </c>
      <c r="B95" s="327">
        <v>0</v>
      </c>
      <c r="C95" s="316" t="s">
        <v>406</v>
      </c>
      <c r="D95" s="328">
        <v>0</v>
      </c>
      <c r="E95" s="329">
        <v>0</v>
      </c>
      <c r="F95" s="290">
        <f t="shared" si="19"/>
        <v>0</v>
      </c>
      <c r="G95" s="328">
        <v>0</v>
      </c>
      <c r="H95" s="329">
        <v>0</v>
      </c>
      <c r="I95" s="290">
        <f t="shared" si="20"/>
        <v>0</v>
      </c>
    </row>
    <row r="96" spans="1:9" ht="12.75" customHeight="1">
      <c r="A96" s="589"/>
      <c r="B96" s="330">
        <v>0</v>
      </c>
      <c r="C96" s="316" t="s">
        <v>406</v>
      </c>
      <c r="D96" s="322">
        <v>0</v>
      </c>
      <c r="E96" s="323">
        <v>0</v>
      </c>
      <c r="F96" s="290">
        <f t="shared" si="19"/>
        <v>0</v>
      </c>
      <c r="G96" s="322">
        <v>0</v>
      </c>
      <c r="H96" s="323">
        <v>0</v>
      </c>
      <c r="I96" s="290">
        <f t="shared" si="20"/>
        <v>0</v>
      </c>
    </row>
    <row r="97" spans="1:9" ht="12.75" customHeight="1">
      <c r="A97" s="590"/>
      <c r="B97" s="281" t="s">
        <v>4</v>
      </c>
      <c r="C97" s="282"/>
      <c r="D97" s="226">
        <f>SUM(D95:D96)</f>
        <v>0</v>
      </c>
      <c r="E97" s="226">
        <f>SUM(E95:E96)</f>
        <v>0</v>
      </c>
      <c r="F97" s="291">
        <f t="shared" si="19"/>
        <v>0</v>
      </c>
      <c r="G97" s="226">
        <f>SUM(G95:G96)</f>
        <v>0</v>
      </c>
      <c r="H97" s="226">
        <f>SUM(H95:H96)</f>
        <v>0</v>
      </c>
      <c r="I97" s="291">
        <f t="shared" si="20"/>
        <v>0</v>
      </c>
    </row>
    <row r="98" spans="1:9" ht="12.75" customHeight="1">
      <c r="A98" s="283" t="s">
        <v>306</v>
      </c>
      <c r="B98" s="284" t="s">
        <v>305</v>
      </c>
      <c r="C98" s="331" t="s">
        <v>610</v>
      </c>
      <c r="D98" s="325">
        <v>33</v>
      </c>
      <c r="E98" s="325">
        <v>257</v>
      </c>
      <c r="F98" s="223">
        <f t="shared" si="19"/>
        <v>290</v>
      </c>
      <c r="G98" s="325">
        <v>27</v>
      </c>
      <c r="H98" s="325">
        <v>211</v>
      </c>
      <c r="I98" s="286">
        <f t="shared" si="20"/>
        <v>238</v>
      </c>
    </row>
    <row r="99" spans="1:9" ht="12.75" customHeight="1">
      <c r="A99" s="606" t="s">
        <v>132</v>
      </c>
      <c r="B99" s="599"/>
      <c r="C99" s="287"/>
      <c r="D99" s="53">
        <f>SUM(D97:D98)</f>
        <v>33</v>
      </c>
      <c r="E99" s="53">
        <f>SUM(E97:E98)</f>
        <v>257</v>
      </c>
      <c r="F99" s="53">
        <f t="shared" si="19"/>
        <v>290</v>
      </c>
      <c r="G99" s="53">
        <f>SUM(G97:G98)</f>
        <v>27</v>
      </c>
      <c r="H99" s="53">
        <f>SUM(H97:H98)</f>
        <v>211</v>
      </c>
      <c r="I99" s="53">
        <f t="shared" si="20"/>
        <v>238</v>
      </c>
    </row>
    <row r="100" spans="1:9" ht="12.75" customHeight="1">
      <c r="A100" s="607" t="s">
        <v>389</v>
      </c>
      <c r="B100" s="330">
        <v>124</v>
      </c>
      <c r="C100" s="316" t="s">
        <v>609</v>
      </c>
      <c r="D100" s="328">
        <v>10</v>
      </c>
      <c r="E100" s="328">
        <v>3956</v>
      </c>
      <c r="F100" s="290">
        <f t="shared" si="19"/>
        <v>3966</v>
      </c>
      <c r="G100" s="328">
        <v>8.21</v>
      </c>
      <c r="H100" s="329">
        <v>3248.67</v>
      </c>
      <c r="I100" s="290">
        <f aca="true" t="shared" si="21" ref="I100:I109">G100+H100</f>
        <v>3256.88</v>
      </c>
    </row>
    <row r="101" spans="1:9" ht="12.75" customHeight="1">
      <c r="A101" s="608"/>
      <c r="B101" s="327">
        <v>163</v>
      </c>
      <c r="C101" s="316" t="s">
        <v>609</v>
      </c>
      <c r="D101" s="328"/>
      <c r="E101" s="328">
        <v>4738</v>
      </c>
      <c r="F101" s="290">
        <f t="shared" si="19"/>
        <v>4738</v>
      </c>
      <c r="G101" s="328"/>
      <c r="H101" s="329">
        <v>3890.85</v>
      </c>
      <c r="I101" s="290">
        <f t="shared" si="21"/>
        <v>3890.85</v>
      </c>
    </row>
    <row r="102" spans="1:9" ht="12.75" customHeight="1">
      <c r="A102" s="608"/>
      <c r="B102" s="327">
        <v>165</v>
      </c>
      <c r="C102" s="316" t="s">
        <v>609</v>
      </c>
      <c r="D102" s="328"/>
      <c r="E102" s="328">
        <v>1578</v>
      </c>
      <c r="F102" s="290">
        <f t="shared" si="19"/>
        <v>1578</v>
      </c>
      <c r="G102" s="328"/>
      <c r="H102" s="329">
        <v>1295.85</v>
      </c>
      <c r="I102" s="290">
        <v>0</v>
      </c>
    </row>
    <row r="103" spans="1:9" ht="12.75" customHeight="1">
      <c r="A103" s="608"/>
      <c r="B103" s="330">
        <v>166</v>
      </c>
      <c r="C103" s="316" t="s">
        <v>609</v>
      </c>
      <c r="D103" s="322"/>
      <c r="E103" s="322">
        <v>727</v>
      </c>
      <c r="F103" s="290">
        <f t="shared" si="19"/>
        <v>727</v>
      </c>
      <c r="G103" s="322"/>
      <c r="H103" s="323">
        <v>597.01</v>
      </c>
      <c r="I103" s="290">
        <f t="shared" si="21"/>
        <v>597.01</v>
      </c>
    </row>
    <row r="104" spans="1:9" ht="12.75" customHeight="1">
      <c r="A104" s="608"/>
      <c r="B104" s="332">
        <v>170</v>
      </c>
      <c r="C104" s="316" t="s">
        <v>609</v>
      </c>
      <c r="D104" s="333"/>
      <c r="E104" s="334">
        <v>851</v>
      </c>
      <c r="F104" s="290"/>
      <c r="G104" s="333"/>
      <c r="H104" s="323">
        <v>698.84</v>
      </c>
      <c r="I104" s="290"/>
    </row>
    <row r="105" spans="1:9" ht="12.75" customHeight="1">
      <c r="A105" s="608"/>
      <c r="B105" s="332">
        <v>174</v>
      </c>
      <c r="C105" s="316" t="s">
        <v>609</v>
      </c>
      <c r="D105" s="333"/>
      <c r="E105" s="334">
        <v>41</v>
      </c>
      <c r="F105" s="290">
        <f t="shared" si="19"/>
        <v>41</v>
      </c>
      <c r="G105" s="333"/>
      <c r="H105" s="323">
        <v>33.67</v>
      </c>
      <c r="I105" s="290">
        <f t="shared" si="21"/>
        <v>33.67</v>
      </c>
    </row>
    <row r="106" spans="1:9" ht="12.75" customHeight="1">
      <c r="A106" s="609"/>
      <c r="B106" s="281" t="s">
        <v>4</v>
      </c>
      <c r="C106" s="282"/>
      <c r="D106" s="226">
        <f>SUM(D100:D105)</f>
        <v>10</v>
      </c>
      <c r="E106" s="226">
        <f>SUM(E100:E105)</f>
        <v>11891</v>
      </c>
      <c r="F106" s="291">
        <f t="shared" si="19"/>
        <v>11901</v>
      </c>
      <c r="G106" s="226">
        <f>SUM(G100:G105)</f>
        <v>8.21</v>
      </c>
      <c r="H106" s="226">
        <f>SUM(H100:H105)</f>
        <v>9764.890000000001</v>
      </c>
      <c r="I106" s="291">
        <f t="shared" si="21"/>
        <v>9773.1</v>
      </c>
    </row>
    <row r="107" spans="1:9" ht="12.75" customHeight="1">
      <c r="A107" s="298" t="s">
        <v>306</v>
      </c>
      <c r="B107" s="284" t="s">
        <v>305</v>
      </c>
      <c r="C107" s="331" t="s">
        <v>609</v>
      </c>
      <c r="D107" s="325">
        <v>18</v>
      </c>
      <c r="E107" s="325">
        <v>210</v>
      </c>
      <c r="F107" s="223">
        <f t="shared" si="19"/>
        <v>228</v>
      </c>
      <c r="G107" s="325">
        <v>15</v>
      </c>
      <c r="H107" s="325">
        <v>172</v>
      </c>
      <c r="I107" s="286">
        <f t="shared" si="21"/>
        <v>187</v>
      </c>
    </row>
    <row r="108" spans="1:9" ht="12.75" customHeight="1">
      <c r="A108" s="335" t="s">
        <v>306</v>
      </c>
      <c r="B108" s="324" t="s">
        <v>611</v>
      </c>
      <c r="C108" s="331" t="s">
        <v>609</v>
      </c>
      <c r="D108" s="325">
        <v>0</v>
      </c>
      <c r="E108" s="325">
        <v>500</v>
      </c>
      <c r="F108" s="223">
        <f t="shared" si="19"/>
        <v>500</v>
      </c>
      <c r="G108" s="325">
        <v>0</v>
      </c>
      <c r="H108" s="325">
        <v>411</v>
      </c>
      <c r="I108" s="286">
        <f t="shared" si="21"/>
        <v>411</v>
      </c>
    </row>
    <row r="109" spans="1:9" ht="12.75" customHeight="1">
      <c r="A109" s="606" t="s">
        <v>132</v>
      </c>
      <c r="B109" s="599"/>
      <c r="C109" s="287"/>
      <c r="D109" s="53">
        <f>SUM(D106:D107)</f>
        <v>28</v>
      </c>
      <c r="E109" s="53">
        <f>SUM(E106:E108)</f>
        <v>12601</v>
      </c>
      <c r="F109" s="53">
        <f aca="true" t="shared" si="22" ref="F109:F115">D109+E109</f>
        <v>12629</v>
      </c>
      <c r="G109" s="53">
        <f>SUM(G106:G107)</f>
        <v>23.21</v>
      </c>
      <c r="H109" s="53">
        <f>SUM(H106:H108)</f>
        <v>10347.890000000001</v>
      </c>
      <c r="I109" s="53">
        <f t="shared" si="21"/>
        <v>10371.1</v>
      </c>
    </row>
    <row r="110" spans="1:9" s="55" customFormat="1" ht="12.75" customHeight="1">
      <c r="A110" s="336" t="s">
        <v>307</v>
      </c>
      <c r="B110" s="337" t="s">
        <v>305</v>
      </c>
      <c r="C110" s="338" t="s">
        <v>612</v>
      </c>
      <c r="D110" s="235">
        <v>65</v>
      </c>
      <c r="E110" s="235">
        <v>195</v>
      </c>
      <c r="F110" s="339">
        <f>D110+E110</f>
        <v>260</v>
      </c>
      <c r="G110" s="235">
        <v>53</v>
      </c>
      <c r="H110" s="235">
        <v>160</v>
      </c>
      <c r="I110" s="339">
        <f aca="true" t="shared" si="23" ref="I110:I115">G110+H110</f>
        <v>213</v>
      </c>
    </row>
    <row r="111" spans="1:9" s="55" customFormat="1" ht="12.75" customHeight="1">
      <c r="A111" s="283" t="s">
        <v>306</v>
      </c>
      <c r="B111" s="337"/>
      <c r="C111" s="338" t="s">
        <v>613</v>
      </c>
      <c r="D111" s="235">
        <v>0</v>
      </c>
      <c r="E111" s="235">
        <v>1100</v>
      </c>
      <c r="F111" s="339">
        <f t="shared" si="22"/>
        <v>1100</v>
      </c>
      <c r="G111" s="235">
        <v>0</v>
      </c>
      <c r="H111" s="235">
        <v>903</v>
      </c>
      <c r="I111" s="339">
        <f t="shared" si="23"/>
        <v>903</v>
      </c>
    </row>
    <row r="112" spans="1:9" s="55" customFormat="1" ht="12.75" customHeight="1">
      <c r="A112" s="606" t="s">
        <v>132</v>
      </c>
      <c r="B112" s="599"/>
      <c r="C112" s="287"/>
      <c r="D112" s="53">
        <f>SUM(D110:D111)</f>
        <v>65</v>
      </c>
      <c r="E112" s="53">
        <f>SUM(E110:E111)</f>
        <v>1295</v>
      </c>
      <c r="F112" s="53">
        <f t="shared" si="22"/>
        <v>1360</v>
      </c>
      <c r="G112" s="53">
        <f>SUM(G110:G111)</f>
        <v>53</v>
      </c>
      <c r="H112" s="53">
        <f>SUM(H110:H111)</f>
        <v>1063</v>
      </c>
      <c r="I112" s="53">
        <f t="shared" si="23"/>
        <v>1116</v>
      </c>
    </row>
    <row r="113" spans="1:9" ht="12.75" customHeight="1">
      <c r="A113" s="592" t="s">
        <v>242</v>
      </c>
      <c r="B113" s="592"/>
      <c r="C113" s="340"/>
      <c r="D113" s="293">
        <f>D92+D97+D106</f>
        <v>197</v>
      </c>
      <c r="E113" s="293">
        <f>E92+E97+E106</f>
        <v>41392</v>
      </c>
      <c r="F113" s="341">
        <f t="shared" si="22"/>
        <v>41589</v>
      </c>
      <c r="G113" s="293">
        <f>G92+G97+G106</f>
        <v>161.77</v>
      </c>
      <c r="H113" s="293">
        <f>H92+H97+H106</f>
        <v>33991.100000000006</v>
      </c>
      <c r="I113" s="341">
        <f t="shared" si="23"/>
        <v>34152.87</v>
      </c>
    </row>
    <row r="114" spans="1:9" ht="12.75" customHeight="1">
      <c r="A114" s="578" t="s">
        <v>243</v>
      </c>
      <c r="B114" s="578"/>
      <c r="C114" s="342"/>
      <c r="D114" s="294">
        <f>D93+D98+D107+D110+D111</f>
        <v>249</v>
      </c>
      <c r="E114" s="294">
        <f>E93+E98+E107+E108+E110+E111</f>
        <v>3024</v>
      </c>
      <c r="F114" s="339">
        <f t="shared" si="22"/>
        <v>3273</v>
      </c>
      <c r="G114" s="294">
        <f>G93+G98+G107+G110+G111</f>
        <v>204</v>
      </c>
      <c r="H114" s="294">
        <f>H93+H98+H107+H108+H110+H111</f>
        <v>2483</v>
      </c>
      <c r="I114" s="339">
        <f t="shared" si="23"/>
        <v>2687</v>
      </c>
    </row>
    <row r="115" spans="1:9" ht="12.75" customHeight="1">
      <c r="A115" s="579" t="s">
        <v>308</v>
      </c>
      <c r="B115" s="580"/>
      <c r="C115" s="295"/>
      <c r="D115" s="53">
        <f>SUM(D113:D114)</f>
        <v>446</v>
      </c>
      <c r="E115" s="296">
        <f>SUM(E113:E114)</f>
        <v>44416</v>
      </c>
      <c r="F115" s="53">
        <f t="shared" si="22"/>
        <v>44862</v>
      </c>
      <c r="G115" s="296">
        <f>SUM(G113:G114)</f>
        <v>365.77</v>
      </c>
      <c r="H115" s="53">
        <f>SUM(H113:H114)</f>
        <v>36474.100000000006</v>
      </c>
      <c r="I115" s="53">
        <f t="shared" si="23"/>
        <v>36839.87</v>
      </c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spans="1:4" ht="12.75" customHeight="1">
      <c r="A135" s="497" t="s">
        <v>22</v>
      </c>
      <c r="B135" s="497"/>
      <c r="C135" s="497"/>
      <c r="D135" s="497"/>
    </row>
    <row r="136" spans="1:9" ht="12.75" customHeight="1">
      <c r="A136" s="612" t="s">
        <v>118</v>
      </c>
      <c r="B136" s="612"/>
      <c r="C136" s="612"/>
      <c r="D136" s="612"/>
      <c r="E136" s="25"/>
      <c r="F136" s="25"/>
      <c r="G136" s="25"/>
      <c r="H136" s="24"/>
      <c r="I136" s="24"/>
    </row>
    <row r="137" spans="1:9" ht="12.75" customHeight="1">
      <c r="A137" s="36"/>
      <c r="B137" s="36"/>
      <c r="C137" s="145"/>
      <c r="D137" s="36"/>
      <c r="E137" s="25"/>
      <c r="F137" s="25"/>
      <c r="G137" s="25"/>
      <c r="H137" s="24"/>
      <c r="I137" s="24"/>
    </row>
    <row r="138" spans="1:9" ht="12.75" customHeight="1">
      <c r="A138" s="36"/>
      <c r="B138" s="36"/>
      <c r="C138" s="145"/>
      <c r="D138" s="36"/>
      <c r="E138" s="25"/>
      <c r="F138" s="25"/>
      <c r="G138" s="25"/>
      <c r="H138" s="24"/>
      <c r="I138" s="24"/>
    </row>
    <row r="139" spans="1:9" ht="12.75" customHeight="1">
      <c r="A139" s="613" t="s">
        <v>239</v>
      </c>
      <c r="B139" s="613"/>
      <c r="C139" s="613"/>
      <c r="D139" s="613"/>
      <c r="E139" s="613"/>
      <c r="F139" s="613"/>
      <c r="G139" s="613"/>
      <c r="H139" s="613"/>
      <c r="I139" s="613"/>
    </row>
    <row r="140" spans="1:9" ht="12.75" customHeight="1">
      <c r="A140" s="613" t="s">
        <v>505</v>
      </c>
      <c r="B140" s="613"/>
      <c r="C140" s="613"/>
      <c r="D140" s="613"/>
      <c r="E140" s="613"/>
      <c r="F140" s="613"/>
      <c r="G140" s="613"/>
      <c r="H140" s="613"/>
      <c r="I140" s="613"/>
    </row>
    <row r="141" spans="1:9" ht="12.75" customHeight="1">
      <c r="A141" s="35"/>
      <c r="B141" s="35"/>
      <c r="C141" s="144"/>
      <c r="D141" s="35"/>
      <c r="E141" s="35"/>
      <c r="F141" s="35"/>
      <c r="G141" s="35"/>
      <c r="H141" s="35"/>
      <c r="I141" s="35"/>
    </row>
    <row r="142" spans="1:9" ht="12.75" customHeight="1">
      <c r="A142" s="35"/>
      <c r="B142" s="35"/>
      <c r="C142" s="144"/>
      <c r="D142" s="35"/>
      <c r="E142" s="35"/>
      <c r="F142" s="35"/>
      <c r="G142" s="35"/>
      <c r="H142" s="502" t="s">
        <v>250</v>
      </c>
      <c r="I142" s="502"/>
    </row>
    <row r="143" spans="1:9" ht="12.75" customHeight="1">
      <c r="A143" s="499" t="s">
        <v>300</v>
      </c>
      <c r="B143" s="499" t="s">
        <v>240</v>
      </c>
      <c r="C143" s="173" t="s">
        <v>162</v>
      </c>
      <c r="D143" s="523" t="s">
        <v>246</v>
      </c>
      <c r="E143" s="524"/>
      <c r="F143" s="525"/>
      <c r="G143" s="523" t="s">
        <v>245</v>
      </c>
      <c r="H143" s="524"/>
      <c r="I143" s="525"/>
    </row>
    <row r="144" spans="1:9" ht="12.75" customHeight="1">
      <c r="A144" s="501"/>
      <c r="B144" s="501"/>
      <c r="C144" s="174" t="s">
        <v>372</v>
      </c>
      <c r="D144" s="169" t="s">
        <v>2</v>
      </c>
      <c r="E144" s="169" t="s">
        <v>3</v>
      </c>
      <c r="F144" s="169" t="s">
        <v>4</v>
      </c>
      <c r="G144" s="169" t="s">
        <v>2</v>
      </c>
      <c r="H144" s="169" t="s">
        <v>3</v>
      </c>
      <c r="I144" s="169" t="s">
        <v>4</v>
      </c>
    </row>
    <row r="145" spans="1:9" ht="12.75" customHeight="1">
      <c r="A145" s="588" t="s">
        <v>277</v>
      </c>
      <c r="B145" s="297">
        <v>60</v>
      </c>
      <c r="C145" s="278" t="s">
        <v>607</v>
      </c>
      <c r="D145" s="279">
        <v>1540</v>
      </c>
      <c r="E145" s="279">
        <v>2367</v>
      </c>
      <c r="F145" s="223">
        <f>D145+E145</f>
        <v>3907</v>
      </c>
      <c r="G145" s="223">
        <v>1300</v>
      </c>
      <c r="H145" s="223">
        <v>1960</v>
      </c>
      <c r="I145" s="223">
        <f>G145+H145</f>
        <v>3260</v>
      </c>
    </row>
    <row r="146" spans="1:9" ht="12.75" customHeight="1">
      <c r="A146" s="589"/>
      <c r="B146" s="297">
        <v>58</v>
      </c>
      <c r="C146" s="278" t="s">
        <v>607</v>
      </c>
      <c r="D146" s="279">
        <v>402</v>
      </c>
      <c r="E146" s="279">
        <v>604</v>
      </c>
      <c r="F146" s="223">
        <f>D146+E146</f>
        <v>1006</v>
      </c>
      <c r="G146" s="223">
        <v>340</v>
      </c>
      <c r="H146" s="223">
        <v>500</v>
      </c>
      <c r="I146" s="223">
        <f>G146+H146</f>
        <v>840</v>
      </c>
    </row>
    <row r="147" spans="1:9" ht="12.75" customHeight="1">
      <c r="A147" s="589"/>
      <c r="B147" s="297">
        <v>0</v>
      </c>
      <c r="C147" s="278" t="s">
        <v>406</v>
      </c>
      <c r="D147" s="279">
        <v>0</v>
      </c>
      <c r="E147" s="279">
        <v>0</v>
      </c>
      <c r="F147" s="223">
        <f>D147+E147</f>
        <v>0</v>
      </c>
      <c r="G147" s="223">
        <v>0</v>
      </c>
      <c r="H147" s="223">
        <v>0</v>
      </c>
      <c r="I147" s="223">
        <f>G147+H147</f>
        <v>0</v>
      </c>
    </row>
    <row r="148" spans="1:9" ht="12.75" customHeight="1">
      <c r="A148" s="589"/>
      <c r="B148" s="280">
        <v>0</v>
      </c>
      <c r="C148" s="278" t="s">
        <v>406</v>
      </c>
      <c r="D148" s="223">
        <v>0</v>
      </c>
      <c r="E148" s="223">
        <v>0</v>
      </c>
      <c r="F148" s="223">
        <v>0</v>
      </c>
      <c r="G148" s="223">
        <v>0</v>
      </c>
      <c r="H148" s="223">
        <v>0</v>
      </c>
      <c r="I148" s="223">
        <f>G148+H148</f>
        <v>0</v>
      </c>
    </row>
    <row r="149" spans="1:9" ht="12.75" customHeight="1">
      <c r="A149" s="589"/>
      <c r="B149" s="280">
        <v>0</v>
      </c>
      <c r="C149" s="278" t="s">
        <v>406</v>
      </c>
      <c r="D149" s="223">
        <v>0</v>
      </c>
      <c r="E149" s="223">
        <v>0</v>
      </c>
      <c r="F149" s="223">
        <v>0</v>
      </c>
      <c r="G149" s="223">
        <v>0</v>
      </c>
      <c r="H149" s="223">
        <v>0</v>
      </c>
      <c r="I149" s="223">
        <v>0</v>
      </c>
    </row>
    <row r="150" spans="1:9" ht="12.75" customHeight="1">
      <c r="A150" s="589"/>
      <c r="B150" s="280">
        <v>0</v>
      </c>
      <c r="C150" s="278" t="s">
        <v>406</v>
      </c>
      <c r="D150" s="223">
        <v>0</v>
      </c>
      <c r="E150" s="223">
        <v>0</v>
      </c>
      <c r="F150" s="223">
        <v>0</v>
      </c>
      <c r="G150" s="223">
        <v>0</v>
      </c>
      <c r="H150" s="223">
        <v>0</v>
      </c>
      <c r="I150" s="223">
        <v>0</v>
      </c>
    </row>
    <row r="151" spans="1:9" ht="12.75" customHeight="1">
      <c r="A151" s="590"/>
      <c r="B151" s="281" t="s">
        <v>4</v>
      </c>
      <c r="C151" s="282"/>
      <c r="D151" s="226">
        <f>SUM(D145:D150)</f>
        <v>1942</v>
      </c>
      <c r="E151" s="226">
        <f>SUM(E145:E150)</f>
        <v>2971</v>
      </c>
      <c r="F151" s="226">
        <f aca="true" t="shared" si="24" ref="F151:F160">D151+E151</f>
        <v>4913</v>
      </c>
      <c r="G151" s="226">
        <f>SUM(G145:G150)</f>
        <v>1640</v>
      </c>
      <c r="H151" s="226">
        <f>SUM(H145:H150)</f>
        <v>2460</v>
      </c>
      <c r="I151" s="226">
        <f aca="true" t="shared" si="25" ref="I151:I163">G151+H151</f>
        <v>4100</v>
      </c>
    </row>
    <row r="152" spans="1:9" ht="12.75" customHeight="1">
      <c r="A152" s="283" t="s">
        <v>306</v>
      </c>
      <c r="B152" s="284" t="s">
        <v>305</v>
      </c>
      <c r="C152" s="285"/>
      <c r="D152" s="286"/>
      <c r="E152" s="286"/>
      <c r="F152" s="286">
        <f t="shared" si="24"/>
        <v>0</v>
      </c>
      <c r="G152" s="286"/>
      <c r="H152" s="286"/>
      <c r="I152" s="286">
        <f t="shared" si="25"/>
        <v>0</v>
      </c>
    </row>
    <row r="153" spans="1:9" ht="12.75" customHeight="1">
      <c r="A153" s="606" t="s">
        <v>132</v>
      </c>
      <c r="B153" s="599"/>
      <c r="C153" s="287"/>
      <c r="D153" s="53">
        <f>SUM(D151:D152)</f>
        <v>1942</v>
      </c>
      <c r="E153" s="53">
        <f>SUM(E151:E152)</f>
        <v>2971</v>
      </c>
      <c r="F153" s="53">
        <f t="shared" si="24"/>
        <v>4913</v>
      </c>
      <c r="G153" s="53">
        <f>SUM(G151:G152)</f>
        <v>1640</v>
      </c>
      <c r="H153" s="53">
        <f>SUM(H151:H152)</f>
        <v>2460</v>
      </c>
      <c r="I153" s="53">
        <f t="shared" si="25"/>
        <v>4100</v>
      </c>
    </row>
    <row r="154" spans="1:9" s="55" customFormat="1" ht="12.75" customHeight="1">
      <c r="A154" s="607" t="s">
        <v>251</v>
      </c>
      <c r="B154" s="288">
        <v>104</v>
      </c>
      <c r="C154" s="289" t="s">
        <v>334</v>
      </c>
      <c r="D154" s="290">
        <v>0</v>
      </c>
      <c r="E154" s="290">
        <v>2435</v>
      </c>
      <c r="F154" s="290">
        <f t="shared" si="24"/>
        <v>2435</v>
      </c>
      <c r="G154" s="290">
        <v>0</v>
      </c>
      <c r="H154" s="290">
        <v>2016</v>
      </c>
      <c r="I154" s="290">
        <f t="shared" si="25"/>
        <v>2016</v>
      </c>
    </row>
    <row r="155" spans="1:9" ht="12.75" customHeight="1">
      <c r="A155" s="608"/>
      <c r="B155" s="280">
        <v>77</v>
      </c>
      <c r="C155" s="278" t="s">
        <v>608</v>
      </c>
      <c r="D155" s="223">
        <v>0</v>
      </c>
      <c r="E155" s="223">
        <v>1329</v>
      </c>
      <c r="F155" s="290">
        <f t="shared" si="24"/>
        <v>1329</v>
      </c>
      <c r="G155" s="223">
        <v>0</v>
      </c>
      <c r="H155" s="223">
        <v>1100</v>
      </c>
      <c r="I155" s="290">
        <f t="shared" si="25"/>
        <v>1100</v>
      </c>
    </row>
    <row r="156" spans="1:9" ht="12.75" customHeight="1">
      <c r="A156" s="608"/>
      <c r="B156" s="280">
        <v>84</v>
      </c>
      <c r="C156" s="278" t="s">
        <v>608</v>
      </c>
      <c r="D156" s="223">
        <v>0</v>
      </c>
      <c r="E156" s="223">
        <v>242</v>
      </c>
      <c r="F156" s="290">
        <f t="shared" si="24"/>
        <v>242</v>
      </c>
      <c r="G156" s="223">
        <v>0</v>
      </c>
      <c r="H156" s="223">
        <v>200</v>
      </c>
      <c r="I156" s="290">
        <f t="shared" si="25"/>
        <v>200</v>
      </c>
    </row>
    <row r="157" spans="1:9" ht="12.75" customHeight="1">
      <c r="A157" s="608"/>
      <c r="B157" s="280">
        <v>82</v>
      </c>
      <c r="C157" s="278" t="s">
        <v>608</v>
      </c>
      <c r="D157" s="223">
        <v>0</v>
      </c>
      <c r="E157" s="223">
        <v>1208</v>
      </c>
      <c r="F157" s="290">
        <f t="shared" si="24"/>
        <v>1208</v>
      </c>
      <c r="G157" s="223">
        <v>0</v>
      </c>
      <c r="H157" s="223">
        <v>1000</v>
      </c>
      <c r="I157" s="290">
        <f t="shared" si="25"/>
        <v>1000</v>
      </c>
    </row>
    <row r="158" spans="1:9" s="55" customFormat="1" ht="12.75" customHeight="1">
      <c r="A158" s="608"/>
      <c r="B158" s="280">
        <v>87</v>
      </c>
      <c r="C158" s="278" t="s">
        <v>608</v>
      </c>
      <c r="D158" s="223">
        <v>0</v>
      </c>
      <c r="E158" s="223">
        <v>2174</v>
      </c>
      <c r="F158" s="290">
        <f t="shared" si="24"/>
        <v>2174</v>
      </c>
      <c r="G158" s="223">
        <v>0</v>
      </c>
      <c r="H158" s="223">
        <v>1800</v>
      </c>
      <c r="I158" s="290">
        <f t="shared" si="25"/>
        <v>1800</v>
      </c>
    </row>
    <row r="159" spans="1:9" s="55" customFormat="1" ht="12.75" customHeight="1">
      <c r="A159" s="608"/>
      <c r="B159" s="280">
        <v>85</v>
      </c>
      <c r="C159" s="278" t="s">
        <v>608</v>
      </c>
      <c r="D159" s="223">
        <v>0</v>
      </c>
      <c r="E159" s="223">
        <v>999</v>
      </c>
      <c r="F159" s="290">
        <f t="shared" si="24"/>
        <v>999</v>
      </c>
      <c r="G159" s="223">
        <v>0</v>
      </c>
      <c r="H159" s="223">
        <v>827</v>
      </c>
      <c r="I159" s="290">
        <f t="shared" si="25"/>
        <v>827</v>
      </c>
    </row>
    <row r="160" spans="1:9" ht="12.75" customHeight="1">
      <c r="A160" s="609"/>
      <c r="B160" s="281" t="s">
        <v>4</v>
      </c>
      <c r="C160" s="282"/>
      <c r="D160" s="226">
        <f>SUM(D154:D159)</f>
        <v>0</v>
      </c>
      <c r="E160" s="226">
        <f>SUM(E154:E159)</f>
        <v>8387</v>
      </c>
      <c r="F160" s="291">
        <f t="shared" si="24"/>
        <v>8387</v>
      </c>
      <c r="G160" s="226">
        <f>SUM(G154:G159)</f>
        <v>0</v>
      </c>
      <c r="H160" s="226">
        <f>SUM(H154:H159)</f>
        <v>6943</v>
      </c>
      <c r="I160" s="291">
        <f t="shared" si="25"/>
        <v>6943</v>
      </c>
    </row>
    <row r="161" spans="1:9" ht="12.75" customHeight="1">
      <c r="A161" s="584" t="s">
        <v>306</v>
      </c>
      <c r="B161" s="284" t="s">
        <v>305</v>
      </c>
      <c r="C161" s="285" t="s">
        <v>334</v>
      </c>
      <c r="D161" s="286">
        <v>0</v>
      </c>
      <c r="E161" s="286">
        <v>3316</v>
      </c>
      <c r="F161" s="286">
        <f>SUM(D161:E161)</f>
        <v>3316</v>
      </c>
      <c r="G161" s="286">
        <v>0</v>
      </c>
      <c r="H161" s="286">
        <v>2700</v>
      </c>
      <c r="I161" s="286">
        <f t="shared" si="25"/>
        <v>2700</v>
      </c>
    </row>
    <row r="162" spans="1:9" ht="12.75" customHeight="1">
      <c r="A162" s="586"/>
      <c r="B162" s="284" t="s">
        <v>305</v>
      </c>
      <c r="C162" s="285" t="s">
        <v>607</v>
      </c>
      <c r="D162" s="286">
        <v>0</v>
      </c>
      <c r="E162" s="286">
        <v>3592</v>
      </c>
      <c r="F162" s="286">
        <f>SUM(D162:E162)</f>
        <v>3592</v>
      </c>
      <c r="G162" s="286">
        <v>0</v>
      </c>
      <c r="H162" s="286">
        <v>2927</v>
      </c>
      <c r="I162" s="286">
        <f t="shared" si="25"/>
        <v>2927</v>
      </c>
    </row>
    <row r="163" spans="1:9" ht="12.75" customHeight="1">
      <c r="A163" s="606" t="s">
        <v>132</v>
      </c>
      <c r="B163" s="599"/>
      <c r="C163" s="287"/>
      <c r="D163" s="53">
        <f>SUM(D160:D162)</f>
        <v>0</v>
      </c>
      <c r="E163" s="53">
        <f>SUM(E160:E162)</f>
        <v>15295</v>
      </c>
      <c r="F163" s="53">
        <f>D163+E163</f>
        <v>15295</v>
      </c>
      <c r="G163" s="53">
        <f>SUM(G160:G162)</f>
        <v>0</v>
      </c>
      <c r="H163" s="53">
        <f>SUM(H160:H162)</f>
        <v>12570</v>
      </c>
      <c r="I163" s="53">
        <f t="shared" si="25"/>
        <v>12570</v>
      </c>
    </row>
    <row r="164" spans="1:9" ht="12.75" customHeight="1">
      <c r="A164" s="592" t="s">
        <v>242</v>
      </c>
      <c r="B164" s="592"/>
      <c r="C164" s="292"/>
      <c r="D164" s="223">
        <f>D151+D160</f>
        <v>1942</v>
      </c>
      <c r="E164" s="293">
        <f>E151+E160</f>
        <v>11358</v>
      </c>
      <c r="F164" s="293">
        <f>SUM(D164:E164)</f>
        <v>13300</v>
      </c>
      <c r="G164" s="293">
        <f>G151+G160</f>
        <v>1640</v>
      </c>
      <c r="H164" s="293">
        <f>H151+H160</f>
        <v>9403</v>
      </c>
      <c r="I164" s="293">
        <f>SUM(G164:H164)</f>
        <v>11043</v>
      </c>
    </row>
    <row r="165" spans="1:9" ht="12.75" customHeight="1">
      <c r="A165" s="578" t="s">
        <v>243</v>
      </c>
      <c r="B165" s="578"/>
      <c r="C165" s="292"/>
      <c r="D165" s="293">
        <f>D152+D162</f>
        <v>0</v>
      </c>
      <c r="E165" s="223">
        <f>E152+E161+E162</f>
        <v>6908</v>
      </c>
      <c r="F165" s="223">
        <f>SUM(D165:E165)</f>
        <v>6908</v>
      </c>
      <c r="G165" s="223">
        <f>G152+G162</f>
        <v>0</v>
      </c>
      <c r="H165" s="223">
        <f>H152+H161+H162</f>
        <v>5627</v>
      </c>
      <c r="I165" s="294">
        <f>SUM(G165:H165)</f>
        <v>5627</v>
      </c>
    </row>
    <row r="166" spans="1:9" ht="12.75" customHeight="1">
      <c r="A166" s="606" t="s">
        <v>309</v>
      </c>
      <c r="B166" s="599"/>
      <c r="C166" s="295"/>
      <c r="D166" s="53">
        <f>SUM(D164:D165)</f>
        <v>1942</v>
      </c>
      <c r="E166" s="296">
        <f>SUM(E164:E165)</f>
        <v>18266</v>
      </c>
      <c r="F166" s="53">
        <f>D166+E166</f>
        <v>20208</v>
      </c>
      <c r="G166" s="296">
        <f>SUM(G164:G165)</f>
        <v>1640</v>
      </c>
      <c r="H166" s="53">
        <f>SUM(H164:H165)</f>
        <v>15030</v>
      </c>
      <c r="I166" s="53">
        <f>G166+H166</f>
        <v>16670</v>
      </c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spans="1:9" ht="12.75" customHeight="1">
      <c r="A200" s="497" t="s">
        <v>22</v>
      </c>
      <c r="B200" s="497"/>
      <c r="C200" s="497"/>
      <c r="D200" s="497"/>
      <c r="G200" s="611" t="s">
        <v>403</v>
      </c>
      <c r="H200" s="611"/>
      <c r="I200" s="611"/>
    </row>
    <row r="201" spans="1:9" ht="12.75" customHeight="1">
      <c r="A201" s="612" t="s">
        <v>65</v>
      </c>
      <c r="B201" s="612"/>
      <c r="C201" s="612"/>
      <c r="D201" s="612"/>
      <c r="E201" s="25"/>
      <c r="F201" s="25"/>
      <c r="G201" s="611" t="s">
        <v>404</v>
      </c>
      <c r="H201" s="611"/>
      <c r="I201" s="611"/>
    </row>
    <row r="202" spans="2:9" ht="12.75" customHeight="1">
      <c r="B202" s="187"/>
      <c r="C202" s="187"/>
      <c r="D202" s="187"/>
      <c r="E202" s="613" t="s">
        <v>239</v>
      </c>
      <c r="F202" s="613"/>
      <c r="G202" s="611" t="s">
        <v>405</v>
      </c>
      <c r="H202" s="611"/>
      <c r="I202" s="611"/>
    </row>
    <row r="203" spans="1:9" ht="12.75" customHeight="1">
      <c r="A203" s="610" t="s">
        <v>505</v>
      </c>
      <c r="B203" s="610"/>
      <c r="C203" s="610"/>
      <c r="D203" s="610"/>
      <c r="E203" s="610"/>
      <c r="F203" s="610"/>
      <c r="G203" s="610"/>
      <c r="H203" s="610"/>
      <c r="I203" s="610"/>
    </row>
    <row r="204" spans="1:9" ht="12.75" customHeight="1">
      <c r="A204" s="276"/>
      <c r="B204" s="276"/>
      <c r="C204" s="277"/>
      <c r="D204" s="276"/>
      <c r="E204" s="276"/>
      <c r="F204" s="276"/>
      <c r="G204" s="276"/>
      <c r="H204" s="502" t="s">
        <v>585</v>
      </c>
      <c r="I204" s="502"/>
    </row>
    <row r="205" spans="1:9" ht="12.75" customHeight="1">
      <c r="A205" s="499" t="s">
        <v>300</v>
      </c>
      <c r="B205" s="499" t="s">
        <v>240</v>
      </c>
      <c r="C205" s="173" t="s">
        <v>162</v>
      </c>
      <c r="D205" s="523" t="s">
        <v>246</v>
      </c>
      <c r="E205" s="524"/>
      <c r="F205" s="525"/>
      <c r="G205" s="523" t="s">
        <v>245</v>
      </c>
      <c r="H205" s="524"/>
      <c r="I205" s="525"/>
    </row>
    <row r="206" spans="1:9" ht="12.75" customHeight="1">
      <c r="A206" s="501"/>
      <c r="B206" s="501"/>
      <c r="C206" s="174" t="s">
        <v>372</v>
      </c>
      <c r="D206" s="169" t="s">
        <v>2</v>
      </c>
      <c r="E206" s="169" t="s">
        <v>3</v>
      </c>
      <c r="F206" s="169" t="s">
        <v>4</v>
      </c>
      <c r="G206" s="169" t="s">
        <v>2</v>
      </c>
      <c r="H206" s="169" t="s">
        <v>3</v>
      </c>
      <c r="I206" s="169" t="s">
        <v>4</v>
      </c>
    </row>
    <row r="207" spans="1:9" ht="12.75" customHeight="1">
      <c r="A207" s="588" t="s">
        <v>24</v>
      </c>
      <c r="B207" s="405" t="s">
        <v>532</v>
      </c>
      <c r="C207" s="406" t="s">
        <v>527</v>
      </c>
      <c r="D207" s="407">
        <v>163</v>
      </c>
      <c r="E207" s="407">
        <v>918</v>
      </c>
      <c r="F207" s="408">
        <f>D207+E207</f>
        <v>1081</v>
      </c>
      <c r="G207" s="409">
        <v>133</v>
      </c>
      <c r="H207" s="409">
        <v>797</v>
      </c>
      <c r="I207" s="410">
        <f>G207+H207</f>
        <v>930</v>
      </c>
    </row>
    <row r="208" spans="1:9" ht="12.75" customHeight="1">
      <c r="A208" s="589"/>
      <c r="B208" s="405" t="s">
        <v>533</v>
      </c>
      <c r="C208" s="406" t="s">
        <v>527</v>
      </c>
      <c r="D208" s="407">
        <v>10</v>
      </c>
      <c r="E208" s="407">
        <v>148</v>
      </c>
      <c r="F208" s="408">
        <f aca="true" t="shared" si="26" ref="F208:F220">D208+E208</f>
        <v>158</v>
      </c>
      <c r="G208" s="409">
        <v>8</v>
      </c>
      <c r="H208" s="409">
        <v>128</v>
      </c>
      <c r="I208" s="410">
        <f aca="true" t="shared" si="27" ref="I208:I220">G208+H208</f>
        <v>136</v>
      </c>
    </row>
    <row r="209" spans="1:9" ht="12.75" customHeight="1">
      <c r="A209" s="589"/>
      <c r="B209" s="411" t="s">
        <v>534</v>
      </c>
      <c r="C209" s="406" t="s">
        <v>527</v>
      </c>
      <c r="D209" s="412">
        <v>1</v>
      </c>
      <c r="E209" s="412">
        <v>108</v>
      </c>
      <c r="F209" s="408">
        <f t="shared" si="26"/>
        <v>109</v>
      </c>
      <c r="G209" s="409">
        <v>1</v>
      </c>
      <c r="H209" s="409">
        <v>94</v>
      </c>
      <c r="I209" s="410">
        <f t="shared" si="27"/>
        <v>95</v>
      </c>
    </row>
    <row r="210" spans="1:9" ht="12.75" customHeight="1">
      <c r="A210" s="589"/>
      <c r="B210" s="411" t="s">
        <v>535</v>
      </c>
      <c r="C210" s="406" t="s">
        <v>536</v>
      </c>
      <c r="D210" s="412">
        <v>0</v>
      </c>
      <c r="E210" s="412">
        <v>2741</v>
      </c>
      <c r="F210" s="408">
        <f t="shared" si="26"/>
        <v>2741</v>
      </c>
      <c r="G210" s="409">
        <v>0</v>
      </c>
      <c r="H210" s="409">
        <v>2412</v>
      </c>
      <c r="I210" s="413">
        <f t="shared" si="27"/>
        <v>2412</v>
      </c>
    </row>
    <row r="211" spans="1:9" ht="13.5">
      <c r="A211" s="589"/>
      <c r="B211" s="414" t="s">
        <v>537</v>
      </c>
      <c r="C211" s="406" t="s">
        <v>536</v>
      </c>
      <c r="D211" s="415">
        <v>508</v>
      </c>
      <c r="E211" s="415">
        <v>1021</v>
      </c>
      <c r="F211" s="408">
        <f t="shared" si="26"/>
        <v>1529</v>
      </c>
      <c r="G211" s="409">
        <v>421</v>
      </c>
      <c r="H211" s="409">
        <v>892</v>
      </c>
      <c r="I211" s="413">
        <f t="shared" si="27"/>
        <v>1313</v>
      </c>
    </row>
    <row r="212" spans="1:9" ht="13.5">
      <c r="A212" s="589"/>
      <c r="B212" s="414" t="s">
        <v>538</v>
      </c>
      <c r="C212" s="406" t="s">
        <v>536</v>
      </c>
      <c r="D212" s="415">
        <v>0</v>
      </c>
      <c r="E212" s="415">
        <v>451</v>
      </c>
      <c r="F212" s="408">
        <f t="shared" si="26"/>
        <v>451</v>
      </c>
      <c r="G212" s="409">
        <v>0</v>
      </c>
      <c r="H212" s="409">
        <v>394</v>
      </c>
      <c r="I212" s="413">
        <f t="shared" si="27"/>
        <v>394</v>
      </c>
    </row>
    <row r="213" spans="1:9" ht="13.5">
      <c r="A213" s="589"/>
      <c r="B213" s="414" t="s">
        <v>539</v>
      </c>
      <c r="C213" s="406" t="s">
        <v>536</v>
      </c>
      <c r="D213" s="415">
        <v>112</v>
      </c>
      <c r="E213" s="415">
        <v>99</v>
      </c>
      <c r="F213" s="408">
        <f t="shared" si="26"/>
        <v>211</v>
      </c>
      <c r="G213" s="409">
        <v>93</v>
      </c>
      <c r="H213" s="409">
        <v>87</v>
      </c>
      <c r="I213" s="413">
        <f t="shared" si="27"/>
        <v>180</v>
      </c>
    </row>
    <row r="214" spans="1:9" ht="13.5">
      <c r="A214" s="589"/>
      <c r="B214" s="414" t="s">
        <v>540</v>
      </c>
      <c r="C214" s="406" t="s">
        <v>536</v>
      </c>
      <c r="D214" s="415">
        <v>6</v>
      </c>
      <c r="E214" s="415">
        <v>10</v>
      </c>
      <c r="F214" s="408">
        <f t="shared" si="26"/>
        <v>16</v>
      </c>
      <c r="G214" s="409">
        <v>5</v>
      </c>
      <c r="H214" s="409">
        <v>9</v>
      </c>
      <c r="I214" s="413">
        <f t="shared" si="27"/>
        <v>14</v>
      </c>
    </row>
    <row r="215" spans="1:9" ht="13.5">
      <c r="A215" s="589"/>
      <c r="B215" s="411" t="s">
        <v>541</v>
      </c>
      <c r="C215" s="406" t="s">
        <v>536</v>
      </c>
      <c r="D215" s="412">
        <v>1162</v>
      </c>
      <c r="E215" s="412">
        <v>2119</v>
      </c>
      <c r="F215" s="408">
        <f t="shared" si="26"/>
        <v>3281</v>
      </c>
      <c r="G215" s="409">
        <v>980</v>
      </c>
      <c r="H215" s="409">
        <v>1820</v>
      </c>
      <c r="I215" s="413">
        <f t="shared" si="27"/>
        <v>2800</v>
      </c>
    </row>
    <row r="216" spans="1:9" ht="13.5">
      <c r="A216" s="589"/>
      <c r="B216" s="411" t="s">
        <v>542</v>
      </c>
      <c r="C216" s="406" t="s">
        <v>543</v>
      </c>
      <c r="D216" s="416">
        <v>0</v>
      </c>
      <c r="E216" s="416">
        <v>1417</v>
      </c>
      <c r="F216" s="408">
        <f t="shared" si="26"/>
        <v>1417</v>
      </c>
      <c r="G216" s="409">
        <v>0</v>
      </c>
      <c r="H216" s="409">
        <v>1202</v>
      </c>
      <c r="I216" s="413">
        <f t="shared" si="27"/>
        <v>1202</v>
      </c>
    </row>
    <row r="217" spans="1:9" ht="13.5">
      <c r="A217" s="589"/>
      <c r="B217" s="411" t="s">
        <v>544</v>
      </c>
      <c r="C217" s="406" t="s">
        <v>327</v>
      </c>
      <c r="D217" s="416">
        <v>0</v>
      </c>
      <c r="E217" s="416">
        <v>588</v>
      </c>
      <c r="F217" s="408">
        <f t="shared" si="26"/>
        <v>588</v>
      </c>
      <c r="G217" s="409">
        <v>0</v>
      </c>
      <c r="H217" s="409">
        <v>507</v>
      </c>
      <c r="I217" s="413">
        <f t="shared" si="27"/>
        <v>507</v>
      </c>
    </row>
    <row r="218" spans="1:9" ht="13.5" customHeight="1">
      <c r="A218" s="589"/>
      <c r="B218" s="411" t="s">
        <v>545</v>
      </c>
      <c r="C218" s="406" t="s">
        <v>327</v>
      </c>
      <c r="D218" s="417">
        <v>0</v>
      </c>
      <c r="E218" s="418">
        <v>2304</v>
      </c>
      <c r="F218" s="408">
        <f t="shared" si="26"/>
        <v>2304</v>
      </c>
      <c r="G218" s="409">
        <v>0</v>
      </c>
      <c r="H218" s="409">
        <v>1998</v>
      </c>
      <c r="I218" s="413">
        <f t="shared" si="27"/>
        <v>1998</v>
      </c>
    </row>
    <row r="219" spans="1:9" ht="13.5">
      <c r="A219" s="589"/>
      <c r="B219" s="414" t="s">
        <v>546</v>
      </c>
      <c r="C219" s="406" t="s">
        <v>327</v>
      </c>
      <c r="D219" s="415">
        <v>0</v>
      </c>
      <c r="E219" s="415">
        <v>546</v>
      </c>
      <c r="F219" s="408">
        <f t="shared" si="26"/>
        <v>546</v>
      </c>
      <c r="G219" s="409">
        <v>0</v>
      </c>
      <c r="H219" s="409">
        <v>466</v>
      </c>
      <c r="I219" s="410">
        <f t="shared" si="27"/>
        <v>466</v>
      </c>
    </row>
    <row r="220" spans="1:9" ht="13.5">
      <c r="A220" s="589"/>
      <c r="B220" s="414" t="s">
        <v>547</v>
      </c>
      <c r="C220" s="406" t="s">
        <v>327</v>
      </c>
      <c r="D220" s="415">
        <v>417</v>
      </c>
      <c r="E220" s="415">
        <v>366</v>
      </c>
      <c r="F220" s="408">
        <f t="shared" si="26"/>
        <v>783</v>
      </c>
      <c r="G220" s="409">
        <v>336</v>
      </c>
      <c r="H220" s="409">
        <v>312</v>
      </c>
      <c r="I220" s="410">
        <f t="shared" si="27"/>
        <v>648</v>
      </c>
    </row>
    <row r="221" spans="1:9" ht="12.75">
      <c r="A221" s="590"/>
      <c r="B221" s="281" t="s">
        <v>4</v>
      </c>
      <c r="C221" s="282"/>
      <c r="D221" s="226">
        <f>SUM(D207:D220)</f>
        <v>2379</v>
      </c>
      <c r="E221" s="226">
        <f>SUM(E207:E220)</f>
        <v>12836</v>
      </c>
      <c r="F221" s="226">
        <f aca="true" t="shared" si="28" ref="F221:F229">D221+E221</f>
        <v>15215</v>
      </c>
      <c r="G221" s="226">
        <f>SUM(G207:G220)</f>
        <v>1977</v>
      </c>
      <c r="H221" s="226">
        <f>SUM(H207:H220)</f>
        <v>11118</v>
      </c>
      <c r="I221" s="226">
        <f aca="true" t="shared" si="29" ref="I221:I229">G221+H221</f>
        <v>13095</v>
      </c>
    </row>
    <row r="222" spans="1:9" ht="13.5">
      <c r="A222" s="584" t="s">
        <v>301</v>
      </c>
      <c r="B222" s="311" t="s">
        <v>241</v>
      </c>
      <c r="C222" s="419" t="s">
        <v>327</v>
      </c>
      <c r="D222" s="420">
        <v>150</v>
      </c>
      <c r="E222" s="420">
        <v>717</v>
      </c>
      <c r="F222" s="421">
        <f t="shared" si="28"/>
        <v>867</v>
      </c>
      <c r="G222" s="420">
        <v>124</v>
      </c>
      <c r="H222" s="422">
        <v>609</v>
      </c>
      <c r="I222" s="421">
        <f t="shared" si="29"/>
        <v>733</v>
      </c>
    </row>
    <row r="223" spans="1:9" ht="13.5">
      <c r="A223" s="585"/>
      <c r="B223" s="311" t="s">
        <v>241</v>
      </c>
      <c r="C223" s="419" t="s">
        <v>326</v>
      </c>
      <c r="D223" s="420">
        <v>162</v>
      </c>
      <c r="E223" s="420">
        <v>89</v>
      </c>
      <c r="F223" s="421">
        <f t="shared" si="28"/>
        <v>251</v>
      </c>
      <c r="G223" s="420">
        <v>136</v>
      </c>
      <c r="H223" s="422">
        <v>76</v>
      </c>
      <c r="I223" s="421">
        <f t="shared" si="29"/>
        <v>212</v>
      </c>
    </row>
    <row r="224" spans="1:9" ht="13.5">
      <c r="A224" s="585"/>
      <c r="B224" s="311" t="s">
        <v>241</v>
      </c>
      <c r="C224" s="419" t="s">
        <v>527</v>
      </c>
      <c r="D224" s="420">
        <v>100</v>
      </c>
      <c r="E224" s="420">
        <v>150</v>
      </c>
      <c r="F224" s="421">
        <f t="shared" si="28"/>
        <v>250</v>
      </c>
      <c r="G224" s="420">
        <v>84</v>
      </c>
      <c r="H224" s="422">
        <v>126</v>
      </c>
      <c r="I224" s="421">
        <f t="shared" si="29"/>
        <v>210</v>
      </c>
    </row>
    <row r="225" spans="1:9" ht="12.75" customHeight="1">
      <c r="A225" s="585"/>
      <c r="B225" s="311" t="s">
        <v>305</v>
      </c>
      <c r="C225" s="419" t="s">
        <v>327</v>
      </c>
      <c r="D225" s="409">
        <v>253</v>
      </c>
      <c r="E225" s="409">
        <v>2300</v>
      </c>
      <c r="F225" s="421">
        <f t="shared" si="28"/>
        <v>2553</v>
      </c>
      <c r="G225" s="409">
        <v>212</v>
      </c>
      <c r="H225" s="409">
        <v>1896</v>
      </c>
      <c r="I225" s="421">
        <f t="shared" si="29"/>
        <v>2108</v>
      </c>
    </row>
    <row r="226" spans="1:9" ht="13.5" customHeight="1">
      <c r="A226" s="585"/>
      <c r="B226" s="311" t="s">
        <v>305</v>
      </c>
      <c r="C226" s="419" t="s">
        <v>326</v>
      </c>
      <c r="D226" s="409">
        <v>300</v>
      </c>
      <c r="E226" s="409">
        <v>100</v>
      </c>
      <c r="F226" s="421">
        <f t="shared" si="28"/>
        <v>400</v>
      </c>
      <c r="G226" s="409">
        <v>252</v>
      </c>
      <c r="H226" s="409">
        <v>85</v>
      </c>
      <c r="I226" s="421">
        <f t="shared" si="29"/>
        <v>337</v>
      </c>
    </row>
    <row r="227" spans="1:9" ht="13.5">
      <c r="A227" s="586"/>
      <c r="B227" s="311" t="s">
        <v>305</v>
      </c>
      <c r="C227" s="419" t="s">
        <v>527</v>
      </c>
      <c r="D227" s="409">
        <v>303</v>
      </c>
      <c r="E227" s="409">
        <v>1594</v>
      </c>
      <c r="F227" s="421">
        <f t="shared" si="28"/>
        <v>1897</v>
      </c>
      <c r="G227" s="409">
        <v>254</v>
      </c>
      <c r="H227" s="409">
        <v>1355</v>
      </c>
      <c r="I227" s="421">
        <f t="shared" si="29"/>
        <v>1609</v>
      </c>
    </row>
    <row r="228" spans="1:9" ht="12.75">
      <c r="A228" s="591" t="s">
        <v>132</v>
      </c>
      <c r="B228" s="591"/>
      <c r="C228" s="287"/>
      <c r="D228" s="53">
        <f>SUM(D221:D227)</f>
        <v>3647</v>
      </c>
      <c r="E228" s="53">
        <f>SUM(E221:E227)</f>
        <v>17786</v>
      </c>
      <c r="F228" s="53">
        <f t="shared" si="28"/>
        <v>21433</v>
      </c>
      <c r="G228" s="53">
        <f>SUM(G221:G227)</f>
        <v>3039</v>
      </c>
      <c r="H228" s="53">
        <f>SUM(H221:H227)</f>
        <v>15265</v>
      </c>
      <c r="I228" s="53">
        <f t="shared" si="29"/>
        <v>18304</v>
      </c>
    </row>
    <row r="229" spans="1:9" ht="13.5">
      <c r="A229" s="588" t="s">
        <v>25</v>
      </c>
      <c r="B229" s="423" t="s">
        <v>548</v>
      </c>
      <c r="C229" s="406" t="s">
        <v>328</v>
      </c>
      <c r="D229" s="424">
        <v>558</v>
      </c>
      <c r="E229" s="424">
        <v>325</v>
      </c>
      <c r="F229" s="425">
        <f t="shared" si="28"/>
        <v>883</v>
      </c>
      <c r="G229" s="426">
        <v>464</v>
      </c>
      <c r="H229" s="426">
        <v>276</v>
      </c>
      <c r="I229" s="427">
        <f t="shared" si="29"/>
        <v>740</v>
      </c>
    </row>
    <row r="230" spans="1:9" ht="13.5">
      <c r="A230" s="589"/>
      <c r="B230" s="423" t="s">
        <v>549</v>
      </c>
      <c r="C230" s="406" t="s">
        <v>327</v>
      </c>
      <c r="D230" s="424">
        <v>0</v>
      </c>
      <c r="E230" s="424">
        <v>551</v>
      </c>
      <c r="F230" s="425">
        <f aca="true" t="shared" si="30" ref="F230:F245">D230+E230</f>
        <v>551</v>
      </c>
      <c r="G230" s="426">
        <v>0</v>
      </c>
      <c r="H230" s="426">
        <v>476</v>
      </c>
      <c r="I230" s="427">
        <f aca="true" t="shared" si="31" ref="I230:I245">G230+H230</f>
        <v>476</v>
      </c>
    </row>
    <row r="231" spans="1:9" ht="13.5">
      <c r="A231" s="589"/>
      <c r="B231" s="423" t="s">
        <v>550</v>
      </c>
      <c r="C231" s="406" t="s">
        <v>327</v>
      </c>
      <c r="D231" s="424">
        <v>314</v>
      </c>
      <c r="E231" s="424">
        <v>291</v>
      </c>
      <c r="F231" s="425">
        <f t="shared" si="30"/>
        <v>605</v>
      </c>
      <c r="G231" s="426">
        <v>263</v>
      </c>
      <c r="H231" s="426">
        <v>251</v>
      </c>
      <c r="I231" s="427">
        <f t="shared" si="31"/>
        <v>514</v>
      </c>
    </row>
    <row r="232" spans="1:9" ht="13.5">
      <c r="A232" s="589"/>
      <c r="B232" s="423" t="s">
        <v>551</v>
      </c>
      <c r="C232" s="406" t="s">
        <v>327</v>
      </c>
      <c r="D232" s="424">
        <v>9</v>
      </c>
      <c r="E232" s="424">
        <v>9</v>
      </c>
      <c r="F232" s="425">
        <f t="shared" si="30"/>
        <v>18</v>
      </c>
      <c r="G232" s="426">
        <v>8</v>
      </c>
      <c r="H232" s="426">
        <v>8</v>
      </c>
      <c r="I232" s="427">
        <f t="shared" si="31"/>
        <v>16</v>
      </c>
    </row>
    <row r="233" spans="1:9" ht="13.5">
      <c r="A233" s="589"/>
      <c r="B233" s="423" t="s">
        <v>552</v>
      </c>
      <c r="C233" s="406" t="s">
        <v>327</v>
      </c>
      <c r="D233" s="424">
        <v>15</v>
      </c>
      <c r="E233" s="424">
        <v>10</v>
      </c>
      <c r="F233" s="425">
        <f t="shared" si="30"/>
        <v>25</v>
      </c>
      <c r="G233" s="426">
        <v>13</v>
      </c>
      <c r="H233" s="426">
        <v>9</v>
      </c>
      <c r="I233" s="427">
        <f t="shared" si="31"/>
        <v>22</v>
      </c>
    </row>
    <row r="234" spans="1:9" ht="13.5">
      <c r="A234" s="589"/>
      <c r="B234" s="423" t="s">
        <v>537</v>
      </c>
      <c r="C234" s="406" t="s">
        <v>327</v>
      </c>
      <c r="D234" s="424">
        <v>398</v>
      </c>
      <c r="E234" s="424">
        <v>66</v>
      </c>
      <c r="F234" s="425">
        <f t="shared" si="30"/>
        <v>464</v>
      </c>
      <c r="G234" s="426">
        <v>333</v>
      </c>
      <c r="H234" s="426">
        <v>55</v>
      </c>
      <c r="I234" s="427">
        <f t="shared" si="31"/>
        <v>388</v>
      </c>
    </row>
    <row r="235" spans="1:9" ht="13.5">
      <c r="A235" s="589"/>
      <c r="B235" s="423" t="s">
        <v>538</v>
      </c>
      <c r="C235" s="406" t="s">
        <v>327</v>
      </c>
      <c r="D235" s="424">
        <v>424</v>
      </c>
      <c r="E235" s="424">
        <v>17</v>
      </c>
      <c r="F235" s="425">
        <f t="shared" si="30"/>
        <v>441</v>
      </c>
      <c r="G235" s="426">
        <v>348</v>
      </c>
      <c r="H235" s="426">
        <v>14</v>
      </c>
      <c r="I235" s="427">
        <f t="shared" si="31"/>
        <v>362</v>
      </c>
    </row>
    <row r="236" spans="1:9" ht="13.5">
      <c r="A236" s="589"/>
      <c r="B236" s="423" t="s">
        <v>539</v>
      </c>
      <c r="C236" s="406" t="s">
        <v>327</v>
      </c>
      <c r="D236" s="424">
        <v>0</v>
      </c>
      <c r="E236" s="424">
        <v>322</v>
      </c>
      <c r="F236" s="425">
        <f t="shared" si="30"/>
        <v>322</v>
      </c>
      <c r="G236" s="426">
        <v>0</v>
      </c>
      <c r="H236" s="426">
        <v>267</v>
      </c>
      <c r="I236" s="427">
        <f t="shared" si="31"/>
        <v>267</v>
      </c>
    </row>
    <row r="237" spans="1:9" ht="13.5">
      <c r="A237" s="589"/>
      <c r="B237" s="423" t="s">
        <v>540</v>
      </c>
      <c r="C237" s="406" t="s">
        <v>327</v>
      </c>
      <c r="D237" s="424">
        <v>0</v>
      </c>
      <c r="E237" s="424">
        <v>193</v>
      </c>
      <c r="F237" s="425">
        <f t="shared" si="30"/>
        <v>193</v>
      </c>
      <c r="G237" s="426">
        <v>0</v>
      </c>
      <c r="H237" s="426">
        <v>160</v>
      </c>
      <c r="I237" s="427">
        <f t="shared" si="31"/>
        <v>160</v>
      </c>
    </row>
    <row r="238" spans="1:9" ht="13.5">
      <c r="A238" s="589"/>
      <c r="B238" s="423" t="s">
        <v>553</v>
      </c>
      <c r="C238" s="406" t="s">
        <v>327</v>
      </c>
      <c r="D238" s="424">
        <v>20</v>
      </c>
      <c r="E238" s="424">
        <v>15</v>
      </c>
      <c r="F238" s="425">
        <f t="shared" si="30"/>
        <v>35</v>
      </c>
      <c r="G238" s="426">
        <v>16</v>
      </c>
      <c r="H238" s="426">
        <v>13</v>
      </c>
      <c r="I238" s="427">
        <f t="shared" si="31"/>
        <v>29</v>
      </c>
    </row>
    <row r="239" spans="1:9" ht="13.5">
      <c r="A239" s="589"/>
      <c r="B239" s="411" t="s">
        <v>554</v>
      </c>
      <c r="C239" s="406" t="s">
        <v>327</v>
      </c>
      <c r="D239" s="424">
        <v>26</v>
      </c>
      <c r="E239" s="424">
        <v>3</v>
      </c>
      <c r="F239" s="425">
        <f t="shared" si="30"/>
        <v>29</v>
      </c>
      <c r="G239" s="426">
        <v>21</v>
      </c>
      <c r="H239" s="426">
        <v>2</v>
      </c>
      <c r="I239" s="427">
        <f t="shared" si="31"/>
        <v>23</v>
      </c>
    </row>
    <row r="240" spans="1:9" ht="13.5">
      <c r="A240" s="589"/>
      <c r="B240" s="423" t="s">
        <v>555</v>
      </c>
      <c r="C240" s="406" t="s">
        <v>328</v>
      </c>
      <c r="D240" s="424">
        <v>450</v>
      </c>
      <c r="E240" s="424">
        <v>100</v>
      </c>
      <c r="F240" s="425">
        <f t="shared" si="30"/>
        <v>550</v>
      </c>
      <c r="G240" s="426">
        <v>379</v>
      </c>
      <c r="H240" s="426">
        <v>85</v>
      </c>
      <c r="I240" s="427">
        <f t="shared" si="31"/>
        <v>464</v>
      </c>
    </row>
    <row r="241" spans="1:9" ht="13.5" customHeight="1">
      <c r="A241" s="589"/>
      <c r="B241" s="411" t="s">
        <v>556</v>
      </c>
      <c r="C241" s="406" t="s">
        <v>328</v>
      </c>
      <c r="D241" s="424">
        <v>1242</v>
      </c>
      <c r="E241" s="424">
        <v>46</v>
      </c>
      <c r="F241" s="425">
        <f t="shared" si="30"/>
        <v>1288</v>
      </c>
      <c r="G241" s="426">
        <v>1002</v>
      </c>
      <c r="H241" s="426">
        <v>40</v>
      </c>
      <c r="I241" s="427">
        <f t="shared" si="31"/>
        <v>1042</v>
      </c>
    </row>
    <row r="242" spans="1:9" ht="13.5">
      <c r="A242" s="589"/>
      <c r="B242" s="411" t="s">
        <v>557</v>
      </c>
      <c r="C242" s="406" t="s">
        <v>328</v>
      </c>
      <c r="D242" s="424">
        <v>0</v>
      </c>
      <c r="E242" s="424">
        <v>243</v>
      </c>
      <c r="F242" s="425">
        <f t="shared" si="30"/>
        <v>243</v>
      </c>
      <c r="G242" s="426">
        <v>0</v>
      </c>
      <c r="H242" s="426">
        <v>203</v>
      </c>
      <c r="I242" s="427">
        <f t="shared" si="31"/>
        <v>203</v>
      </c>
    </row>
    <row r="243" spans="1:9" ht="13.5">
      <c r="A243" s="589"/>
      <c r="B243" s="423" t="s">
        <v>558</v>
      </c>
      <c r="C243" s="406" t="s">
        <v>328</v>
      </c>
      <c r="D243" s="424">
        <v>635</v>
      </c>
      <c r="E243" s="424">
        <v>189</v>
      </c>
      <c r="F243" s="425">
        <f t="shared" si="30"/>
        <v>824</v>
      </c>
      <c r="G243" s="426">
        <v>514</v>
      </c>
      <c r="H243" s="426">
        <v>158</v>
      </c>
      <c r="I243" s="427">
        <f t="shared" si="31"/>
        <v>672</v>
      </c>
    </row>
    <row r="244" spans="1:9" ht="13.5">
      <c r="A244" s="589"/>
      <c r="B244" s="423" t="s">
        <v>559</v>
      </c>
      <c r="C244" s="406" t="s">
        <v>328</v>
      </c>
      <c r="D244" s="424">
        <v>0</v>
      </c>
      <c r="E244" s="424">
        <v>21</v>
      </c>
      <c r="F244" s="425">
        <f t="shared" si="30"/>
        <v>21</v>
      </c>
      <c r="G244" s="426">
        <v>0</v>
      </c>
      <c r="H244" s="426">
        <v>18</v>
      </c>
      <c r="I244" s="427">
        <f t="shared" si="31"/>
        <v>18</v>
      </c>
    </row>
    <row r="245" spans="1:9" ht="13.5">
      <c r="A245" s="589"/>
      <c r="B245" s="423" t="s">
        <v>560</v>
      </c>
      <c r="C245" s="406" t="s">
        <v>328</v>
      </c>
      <c r="D245" s="424">
        <v>124</v>
      </c>
      <c r="E245" s="424">
        <v>540</v>
      </c>
      <c r="F245" s="425">
        <f t="shared" si="30"/>
        <v>664</v>
      </c>
      <c r="G245" s="426">
        <v>103</v>
      </c>
      <c r="H245" s="426">
        <v>460</v>
      </c>
      <c r="I245" s="427">
        <f t="shared" si="31"/>
        <v>563</v>
      </c>
    </row>
    <row r="246" spans="1:9" ht="12.75">
      <c r="A246" s="590"/>
      <c r="B246" s="343" t="s">
        <v>4</v>
      </c>
      <c r="C246" s="344"/>
      <c r="D246" s="345">
        <f>SUM(D229:D245)</f>
        <v>4215</v>
      </c>
      <c r="E246" s="346">
        <f>SUM(E229:E245)</f>
        <v>2941</v>
      </c>
      <c r="F246" s="347">
        <f aca="true" t="shared" si="32" ref="F246:F260">D246+E246</f>
        <v>7156</v>
      </c>
      <c r="G246" s="348">
        <f>SUM(G229:G245)</f>
        <v>3464</v>
      </c>
      <c r="H246" s="348">
        <f>SUM(H229:H245)</f>
        <v>2495</v>
      </c>
      <c r="I246" s="347">
        <f aca="true" t="shared" si="33" ref="I246:I252">G246+H246</f>
        <v>5959</v>
      </c>
    </row>
    <row r="247" spans="1:9" ht="13.5">
      <c r="A247" s="584" t="s">
        <v>301</v>
      </c>
      <c r="B247" s="311" t="s">
        <v>241</v>
      </c>
      <c r="C247" s="428" t="s">
        <v>327</v>
      </c>
      <c r="D247" s="429">
        <v>80</v>
      </c>
      <c r="E247" s="429">
        <v>120</v>
      </c>
      <c r="F247" s="421">
        <f t="shared" si="32"/>
        <v>200</v>
      </c>
      <c r="G247" s="430">
        <v>67</v>
      </c>
      <c r="H247" s="430">
        <v>102</v>
      </c>
      <c r="I247" s="421">
        <f t="shared" si="33"/>
        <v>169</v>
      </c>
    </row>
    <row r="248" spans="1:9" ht="13.5">
      <c r="A248" s="585"/>
      <c r="B248" s="311" t="s">
        <v>241</v>
      </c>
      <c r="C248" s="428" t="s">
        <v>328</v>
      </c>
      <c r="D248" s="429">
        <v>402</v>
      </c>
      <c r="E248" s="429">
        <v>733</v>
      </c>
      <c r="F248" s="421">
        <f t="shared" si="32"/>
        <v>1135</v>
      </c>
      <c r="G248" s="430">
        <v>338</v>
      </c>
      <c r="H248" s="430">
        <v>614</v>
      </c>
      <c r="I248" s="421">
        <f t="shared" si="33"/>
        <v>952</v>
      </c>
    </row>
    <row r="249" spans="1:9" ht="13.5" customHeight="1">
      <c r="A249" s="585"/>
      <c r="B249" s="311" t="s">
        <v>305</v>
      </c>
      <c r="C249" s="428" t="s">
        <v>327</v>
      </c>
      <c r="D249" s="429">
        <v>158</v>
      </c>
      <c r="E249" s="429">
        <v>350</v>
      </c>
      <c r="F249" s="421">
        <f t="shared" si="32"/>
        <v>508</v>
      </c>
      <c r="G249" s="430">
        <v>135</v>
      </c>
      <c r="H249" s="430">
        <v>298</v>
      </c>
      <c r="I249" s="421">
        <f t="shared" si="33"/>
        <v>433</v>
      </c>
    </row>
    <row r="250" spans="1:9" ht="13.5">
      <c r="A250" s="586"/>
      <c r="B250" s="349" t="s">
        <v>305</v>
      </c>
      <c r="C250" s="431" t="s">
        <v>328</v>
      </c>
      <c r="D250" s="429">
        <v>0</v>
      </c>
      <c r="E250" s="429">
        <v>153</v>
      </c>
      <c r="F250" s="421">
        <f t="shared" si="32"/>
        <v>153</v>
      </c>
      <c r="G250" s="430">
        <v>0</v>
      </c>
      <c r="H250" s="430">
        <v>131</v>
      </c>
      <c r="I250" s="421">
        <f t="shared" si="33"/>
        <v>131</v>
      </c>
    </row>
    <row r="251" spans="1:9" ht="12.75">
      <c r="A251" s="591" t="s">
        <v>132</v>
      </c>
      <c r="B251" s="587"/>
      <c r="C251" s="350"/>
      <c r="D251" s="53">
        <f>SUM(D246:D250)</f>
        <v>4855</v>
      </c>
      <c r="E251" s="53">
        <f>SUM(E246:E250)</f>
        <v>4297</v>
      </c>
      <c r="F251" s="351">
        <f t="shared" si="32"/>
        <v>9152</v>
      </c>
      <c r="G251" s="53">
        <f>SUM(G246:G250)</f>
        <v>4004</v>
      </c>
      <c r="H251" s="53">
        <f>SUM(H246:H250)</f>
        <v>3640</v>
      </c>
      <c r="I251" s="53">
        <f t="shared" si="33"/>
        <v>7644</v>
      </c>
    </row>
    <row r="252" spans="1:9" ht="13.5">
      <c r="A252" s="603" t="s">
        <v>454</v>
      </c>
      <c r="B252" s="432" t="s">
        <v>561</v>
      </c>
      <c r="C252" s="433" t="s">
        <v>327</v>
      </c>
      <c r="D252" s="434">
        <v>0</v>
      </c>
      <c r="E252" s="434">
        <v>3400</v>
      </c>
      <c r="F252" s="435">
        <f t="shared" si="32"/>
        <v>3400</v>
      </c>
      <c r="G252" s="436">
        <v>0</v>
      </c>
      <c r="H252" s="436">
        <v>2933</v>
      </c>
      <c r="I252" s="437">
        <f t="shared" si="33"/>
        <v>2933</v>
      </c>
    </row>
    <row r="253" spans="1:9" ht="13.5">
      <c r="A253" s="604"/>
      <c r="B253" s="438" t="s">
        <v>562</v>
      </c>
      <c r="C253" s="433" t="s">
        <v>327</v>
      </c>
      <c r="D253" s="434">
        <v>0</v>
      </c>
      <c r="E253" s="434">
        <v>111</v>
      </c>
      <c r="F253" s="435">
        <f t="shared" si="32"/>
        <v>111</v>
      </c>
      <c r="G253" s="436">
        <v>0</v>
      </c>
      <c r="H253" s="436">
        <v>96</v>
      </c>
      <c r="I253" s="437">
        <f aca="true" t="shared" si="34" ref="I253:I260">G253+H253</f>
        <v>96</v>
      </c>
    </row>
    <row r="254" spans="1:9" ht="13.5" customHeight="1">
      <c r="A254" s="604"/>
      <c r="B254" s="432" t="s">
        <v>563</v>
      </c>
      <c r="C254" s="433" t="s">
        <v>327</v>
      </c>
      <c r="D254" s="434">
        <v>525</v>
      </c>
      <c r="E254" s="434">
        <v>387</v>
      </c>
      <c r="F254" s="435">
        <f t="shared" si="32"/>
        <v>912</v>
      </c>
      <c r="G254" s="436">
        <v>423</v>
      </c>
      <c r="H254" s="436">
        <v>333</v>
      </c>
      <c r="I254" s="437">
        <f t="shared" si="34"/>
        <v>756</v>
      </c>
    </row>
    <row r="255" spans="1:9" ht="13.5">
      <c r="A255" s="604"/>
      <c r="B255" s="438" t="s">
        <v>564</v>
      </c>
      <c r="C255" s="433" t="s">
        <v>327</v>
      </c>
      <c r="D255" s="434">
        <v>1554</v>
      </c>
      <c r="E255" s="434">
        <v>332</v>
      </c>
      <c r="F255" s="435">
        <f t="shared" si="32"/>
        <v>1886</v>
      </c>
      <c r="G255" s="436">
        <v>1253</v>
      </c>
      <c r="H255" s="436">
        <v>286</v>
      </c>
      <c r="I255" s="437">
        <f t="shared" si="34"/>
        <v>1539</v>
      </c>
    </row>
    <row r="256" spans="1:9" ht="13.5">
      <c r="A256" s="604"/>
      <c r="B256" s="438" t="s">
        <v>565</v>
      </c>
      <c r="C256" s="433" t="s">
        <v>327</v>
      </c>
      <c r="D256" s="434">
        <v>0</v>
      </c>
      <c r="E256" s="434">
        <v>491</v>
      </c>
      <c r="F256" s="435">
        <f t="shared" si="32"/>
        <v>491</v>
      </c>
      <c r="G256" s="436">
        <v>0</v>
      </c>
      <c r="H256" s="436">
        <v>424</v>
      </c>
      <c r="I256" s="437">
        <f t="shared" si="34"/>
        <v>424</v>
      </c>
    </row>
    <row r="257" spans="1:9" ht="13.5">
      <c r="A257" s="604"/>
      <c r="B257" s="432" t="s">
        <v>566</v>
      </c>
      <c r="C257" s="433" t="s">
        <v>327</v>
      </c>
      <c r="D257" s="434">
        <v>904</v>
      </c>
      <c r="E257" s="434">
        <v>451</v>
      </c>
      <c r="F257" s="435">
        <f t="shared" si="32"/>
        <v>1355</v>
      </c>
      <c r="G257" s="436">
        <v>730</v>
      </c>
      <c r="H257" s="436">
        <v>389</v>
      </c>
      <c r="I257" s="437">
        <f t="shared" si="34"/>
        <v>1119</v>
      </c>
    </row>
    <row r="258" spans="1:9" ht="13.5">
      <c r="A258" s="604"/>
      <c r="B258" s="438" t="s">
        <v>567</v>
      </c>
      <c r="C258" s="433" t="s">
        <v>327</v>
      </c>
      <c r="D258" s="434">
        <v>146</v>
      </c>
      <c r="E258" s="434">
        <v>238</v>
      </c>
      <c r="F258" s="435">
        <f t="shared" si="32"/>
        <v>384</v>
      </c>
      <c r="G258" s="436">
        <v>117</v>
      </c>
      <c r="H258" s="436">
        <v>201</v>
      </c>
      <c r="I258" s="437">
        <f t="shared" si="34"/>
        <v>318</v>
      </c>
    </row>
    <row r="259" spans="1:9" ht="12.75" customHeight="1">
      <c r="A259" s="604"/>
      <c r="B259" s="432" t="s">
        <v>568</v>
      </c>
      <c r="C259" s="433" t="s">
        <v>327</v>
      </c>
      <c r="D259" s="434">
        <v>1023</v>
      </c>
      <c r="E259" s="434">
        <v>560</v>
      </c>
      <c r="F259" s="435">
        <f t="shared" si="32"/>
        <v>1583</v>
      </c>
      <c r="G259" s="436">
        <v>796</v>
      </c>
      <c r="H259" s="436">
        <v>474</v>
      </c>
      <c r="I259" s="437">
        <f t="shared" si="34"/>
        <v>1270</v>
      </c>
    </row>
    <row r="260" spans="1:9" ht="13.5">
      <c r="A260" s="604"/>
      <c r="B260" s="432" t="s">
        <v>569</v>
      </c>
      <c r="C260" s="433" t="s">
        <v>327</v>
      </c>
      <c r="D260" s="434">
        <v>523</v>
      </c>
      <c r="E260" s="434">
        <v>72</v>
      </c>
      <c r="F260" s="435">
        <f t="shared" si="32"/>
        <v>595</v>
      </c>
      <c r="G260" s="436">
        <v>438</v>
      </c>
      <c r="H260" s="436">
        <v>61</v>
      </c>
      <c r="I260" s="437">
        <f t="shared" si="34"/>
        <v>499</v>
      </c>
    </row>
    <row r="261" spans="1:9" ht="12.75">
      <c r="A261" s="605"/>
      <c r="B261" s="281" t="s">
        <v>4</v>
      </c>
      <c r="C261" s="282"/>
      <c r="D261" s="346">
        <f aca="true" t="shared" si="35" ref="D261:I261">SUM(D252:D260)</f>
        <v>4675</v>
      </c>
      <c r="E261" s="346">
        <f t="shared" si="35"/>
        <v>6042</v>
      </c>
      <c r="F261" s="346">
        <f t="shared" si="35"/>
        <v>10717</v>
      </c>
      <c r="G261" s="346">
        <f t="shared" si="35"/>
        <v>3757</v>
      </c>
      <c r="H261" s="346">
        <f t="shared" si="35"/>
        <v>5197</v>
      </c>
      <c r="I261" s="346">
        <f t="shared" si="35"/>
        <v>8954</v>
      </c>
    </row>
    <row r="262" spans="1:9" ht="13.5">
      <c r="A262" s="584" t="s">
        <v>586</v>
      </c>
      <c r="B262" s="352" t="s">
        <v>241</v>
      </c>
      <c r="C262" s="433" t="s">
        <v>327</v>
      </c>
      <c r="D262" s="439">
        <v>70</v>
      </c>
      <c r="E262" s="439">
        <v>130</v>
      </c>
      <c r="F262" s="421">
        <f>D262+E262</f>
        <v>200</v>
      </c>
      <c r="G262" s="439">
        <v>59</v>
      </c>
      <c r="H262" s="439">
        <v>110</v>
      </c>
      <c r="I262" s="421">
        <f>G262+H262</f>
        <v>169</v>
      </c>
    </row>
    <row r="263" spans="1:9" ht="13.5">
      <c r="A263" s="586"/>
      <c r="B263" s="352" t="s">
        <v>305</v>
      </c>
      <c r="C263" s="433" t="s">
        <v>327</v>
      </c>
      <c r="D263" s="409">
        <v>108</v>
      </c>
      <c r="E263" s="409">
        <v>399</v>
      </c>
      <c r="F263" s="421">
        <f>D263+E263</f>
        <v>507</v>
      </c>
      <c r="G263" s="409">
        <v>92</v>
      </c>
      <c r="H263" s="409">
        <v>339</v>
      </c>
      <c r="I263" s="421">
        <f>G263+H263</f>
        <v>431</v>
      </c>
    </row>
    <row r="264" spans="1:9" ht="12.75">
      <c r="A264" s="606" t="s">
        <v>132</v>
      </c>
      <c r="B264" s="599"/>
      <c r="C264" s="350"/>
      <c r="D264" s="53">
        <f aca="true" t="shared" si="36" ref="D264:I264">SUM(D261:D263)</f>
        <v>4853</v>
      </c>
      <c r="E264" s="53">
        <f t="shared" si="36"/>
        <v>6571</v>
      </c>
      <c r="F264" s="53">
        <f t="shared" si="36"/>
        <v>11424</v>
      </c>
      <c r="G264" s="53">
        <f t="shared" si="36"/>
        <v>3908</v>
      </c>
      <c r="H264" s="53">
        <f t="shared" si="36"/>
        <v>5646</v>
      </c>
      <c r="I264" s="53">
        <f t="shared" si="36"/>
        <v>9554</v>
      </c>
    </row>
    <row r="265" spans="1:9" ht="13.5">
      <c r="A265" s="607" t="s">
        <v>587</v>
      </c>
      <c r="B265" s="440" t="s">
        <v>570</v>
      </c>
      <c r="C265" s="433" t="s">
        <v>527</v>
      </c>
      <c r="D265" s="441">
        <v>0</v>
      </c>
      <c r="E265" s="441">
        <v>641</v>
      </c>
      <c r="F265" s="442">
        <f>D265+E265</f>
        <v>641</v>
      </c>
      <c r="G265" s="443">
        <v>0</v>
      </c>
      <c r="H265" s="425">
        <v>544</v>
      </c>
      <c r="I265" s="442">
        <f aca="true" t="shared" si="37" ref="I265:I279">G265+H265</f>
        <v>544</v>
      </c>
    </row>
    <row r="266" spans="1:9" ht="13.5">
      <c r="A266" s="608"/>
      <c r="B266" s="440" t="s">
        <v>571</v>
      </c>
      <c r="C266" s="433" t="s">
        <v>527</v>
      </c>
      <c r="D266" s="441">
        <v>0</v>
      </c>
      <c r="E266" s="441">
        <v>572</v>
      </c>
      <c r="F266" s="442">
        <f aca="true" t="shared" si="38" ref="F266:F279">D266+E266</f>
        <v>572</v>
      </c>
      <c r="G266" s="443">
        <v>0</v>
      </c>
      <c r="H266" s="425">
        <v>485</v>
      </c>
      <c r="I266" s="442">
        <f t="shared" si="37"/>
        <v>485</v>
      </c>
    </row>
    <row r="267" spans="1:9" ht="13.5">
      <c r="A267" s="608"/>
      <c r="B267" s="440" t="s">
        <v>572</v>
      </c>
      <c r="C267" s="433" t="s">
        <v>527</v>
      </c>
      <c r="D267" s="441">
        <v>28</v>
      </c>
      <c r="E267" s="441">
        <v>0</v>
      </c>
      <c r="F267" s="442">
        <f t="shared" si="38"/>
        <v>28</v>
      </c>
      <c r="G267" s="443">
        <v>23</v>
      </c>
      <c r="H267" s="425">
        <v>0</v>
      </c>
      <c r="I267" s="442">
        <f t="shared" si="37"/>
        <v>23</v>
      </c>
    </row>
    <row r="268" spans="1:9" ht="13.5">
      <c r="A268" s="608"/>
      <c r="B268" s="440" t="s">
        <v>573</v>
      </c>
      <c r="C268" s="433" t="s">
        <v>527</v>
      </c>
      <c r="D268" s="441">
        <v>13</v>
      </c>
      <c r="E268" s="441">
        <v>0</v>
      </c>
      <c r="F268" s="442">
        <f t="shared" si="38"/>
        <v>13</v>
      </c>
      <c r="G268" s="443">
        <v>11</v>
      </c>
      <c r="H268" s="425">
        <v>0</v>
      </c>
      <c r="I268" s="442">
        <f t="shared" si="37"/>
        <v>11</v>
      </c>
    </row>
    <row r="269" spans="1:9" ht="13.5">
      <c r="A269" s="608"/>
      <c r="B269" s="440" t="s">
        <v>574</v>
      </c>
      <c r="C269" s="433" t="s">
        <v>527</v>
      </c>
      <c r="D269" s="441">
        <v>0</v>
      </c>
      <c r="E269" s="441">
        <v>1195</v>
      </c>
      <c r="F269" s="442">
        <f t="shared" si="38"/>
        <v>1195</v>
      </c>
      <c r="G269" s="443">
        <v>0</v>
      </c>
      <c r="H269" s="425">
        <v>1017</v>
      </c>
      <c r="I269" s="442">
        <f t="shared" si="37"/>
        <v>1017</v>
      </c>
    </row>
    <row r="270" spans="1:9" ht="13.5">
      <c r="A270" s="608"/>
      <c r="B270" s="440" t="s">
        <v>575</v>
      </c>
      <c r="C270" s="433" t="s">
        <v>527</v>
      </c>
      <c r="D270" s="441">
        <v>0</v>
      </c>
      <c r="E270" s="441">
        <v>315</v>
      </c>
      <c r="F270" s="442">
        <f t="shared" si="38"/>
        <v>315</v>
      </c>
      <c r="G270" s="443">
        <v>0</v>
      </c>
      <c r="H270" s="425">
        <v>268</v>
      </c>
      <c r="I270" s="442">
        <f t="shared" si="37"/>
        <v>268</v>
      </c>
    </row>
    <row r="271" spans="1:9" ht="13.5">
      <c r="A271" s="608"/>
      <c r="B271" s="440" t="s">
        <v>576</v>
      </c>
      <c r="C271" s="433" t="s">
        <v>527</v>
      </c>
      <c r="D271" s="441">
        <v>0</v>
      </c>
      <c r="E271" s="441">
        <v>151</v>
      </c>
      <c r="F271" s="442">
        <f t="shared" si="38"/>
        <v>151</v>
      </c>
      <c r="G271" s="443">
        <v>0</v>
      </c>
      <c r="H271" s="425">
        <v>128</v>
      </c>
      <c r="I271" s="442">
        <f t="shared" si="37"/>
        <v>128</v>
      </c>
    </row>
    <row r="272" spans="1:9" ht="13.5">
      <c r="A272" s="608"/>
      <c r="B272" s="440" t="s">
        <v>577</v>
      </c>
      <c r="C272" s="433" t="s">
        <v>527</v>
      </c>
      <c r="D272" s="444">
        <v>46</v>
      </c>
      <c r="E272" s="444">
        <v>0</v>
      </c>
      <c r="F272" s="442">
        <f t="shared" si="38"/>
        <v>46</v>
      </c>
      <c r="G272" s="443">
        <v>39</v>
      </c>
      <c r="H272" s="425">
        <v>0</v>
      </c>
      <c r="I272" s="442">
        <f t="shared" si="37"/>
        <v>39</v>
      </c>
    </row>
    <row r="273" spans="1:9" ht="13.5">
      <c r="A273" s="608"/>
      <c r="B273" s="440" t="s">
        <v>578</v>
      </c>
      <c r="C273" s="433" t="s">
        <v>527</v>
      </c>
      <c r="D273" s="441">
        <v>4</v>
      </c>
      <c r="E273" s="441">
        <v>0</v>
      </c>
      <c r="F273" s="442">
        <f t="shared" si="38"/>
        <v>4</v>
      </c>
      <c r="G273" s="443">
        <v>3</v>
      </c>
      <c r="H273" s="425">
        <v>0</v>
      </c>
      <c r="I273" s="442">
        <f t="shared" si="37"/>
        <v>3</v>
      </c>
    </row>
    <row r="274" spans="1:9" ht="13.5">
      <c r="A274" s="608"/>
      <c r="B274" s="440" t="s">
        <v>579</v>
      </c>
      <c r="C274" s="433" t="s">
        <v>527</v>
      </c>
      <c r="D274" s="441">
        <v>2</v>
      </c>
      <c r="E274" s="441">
        <v>0</v>
      </c>
      <c r="F274" s="442">
        <f t="shared" si="38"/>
        <v>2</v>
      </c>
      <c r="G274" s="443">
        <v>1</v>
      </c>
      <c r="H274" s="425">
        <v>0</v>
      </c>
      <c r="I274" s="442">
        <f t="shared" si="37"/>
        <v>1</v>
      </c>
    </row>
    <row r="275" spans="1:9" ht="13.5" customHeight="1">
      <c r="A275" s="608"/>
      <c r="B275" s="440" t="s">
        <v>580</v>
      </c>
      <c r="C275" s="433" t="s">
        <v>527</v>
      </c>
      <c r="D275" s="441">
        <v>0</v>
      </c>
      <c r="E275" s="441">
        <v>1763</v>
      </c>
      <c r="F275" s="442">
        <f t="shared" si="38"/>
        <v>1763</v>
      </c>
      <c r="G275" s="443">
        <v>0</v>
      </c>
      <c r="H275" s="425">
        <v>1519</v>
      </c>
      <c r="I275" s="442">
        <f t="shared" si="37"/>
        <v>1519</v>
      </c>
    </row>
    <row r="276" spans="1:9" ht="13.5">
      <c r="A276" s="608"/>
      <c r="B276" s="440" t="s">
        <v>581</v>
      </c>
      <c r="C276" s="433" t="s">
        <v>527</v>
      </c>
      <c r="D276" s="441">
        <v>24</v>
      </c>
      <c r="E276" s="441">
        <v>0</v>
      </c>
      <c r="F276" s="442">
        <f t="shared" si="38"/>
        <v>24</v>
      </c>
      <c r="G276" s="443">
        <v>20</v>
      </c>
      <c r="H276" s="425">
        <v>0</v>
      </c>
      <c r="I276" s="442">
        <f t="shared" si="37"/>
        <v>20</v>
      </c>
    </row>
    <row r="277" spans="1:9" ht="13.5">
      <c r="A277" s="608"/>
      <c r="B277" s="440" t="s">
        <v>582</v>
      </c>
      <c r="C277" s="433" t="s">
        <v>527</v>
      </c>
      <c r="D277" s="441">
        <v>0</v>
      </c>
      <c r="E277" s="441">
        <v>661</v>
      </c>
      <c r="F277" s="442">
        <f t="shared" si="38"/>
        <v>661</v>
      </c>
      <c r="G277" s="443">
        <v>0</v>
      </c>
      <c r="H277" s="425">
        <v>569</v>
      </c>
      <c r="I277" s="442">
        <f t="shared" si="37"/>
        <v>569</v>
      </c>
    </row>
    <row r="278" spans="1:9" ht="13.5">
      <c r="A278" s="608"/>
      <c r="B278" s="440" t="s">
        <v>583</v>
      </c>
      <c r="C278" s="433" t="s">
        <v>527</v>
      </c>
      <c r="D278" s="441">
        <v>0</v>
      </c>
      <c r="E278" s="441">
        <v>993</v>
      </c>
      <c r="F278" s="442">
        <f t="shared" si="38"/>
        <v>993</v>
      </c>
      <c r="G278" s="443">
        <v>0</v>
      </c>
      <c r="H278" s="425">
        <v>857</v>
      </c>
      <c r="I278" s="442">
        <f t="shared" si="37"/>
        <v>857</v>
      </c>
    </row>
    <row r="279" spans="1:9" ht="13.5">
      <c r="A279" s="608"/>
      <c r="B279" s="440" t="s">
        <v>584</v>
      </c>
      <c r="C279" s="433" t="s">
        <v>527</v>
      </c>
      <c r="D279" s="441">
        <v>0</v>
      </c>
      <c r="E279" s="441">
        <v>138</v>
      </c>
      <c r="F279" s="442">
        <f t="shared" si="38"/>
        <v>138</v>
      </c>
      <c r="G279" s="443">
        <v>0</v>
      </c>
      <c r="H279" s="425">
        <v>119</v>
      </c>
      <c r="I279" s="442">
        <f t="shared" si="37"/>
        <v>119</v>
      </c>
    </row>
    <row r="280" spans="1:9" ht="12.75">
      <c r="A280" s="609"/>
      <c r="B280" s="343" t="s">
        <v>4</v>
      </c>
      <c r="C280" s="353"/>
      <c r="D280" s="354">
        <f>SUM(D265:D279)</f>
        <v>117</v>
      </c>
      <c r="E280" s="354">
        <f>SUM(E265:E279)</f>
        <v>6429</v>
      </c>
      <c r="F280" s="355">
        <f aca="true" t="shared" si="39" ref="F280:F285">D280+E280</f>
        <v>6546</v>
      </c>
      <c r="G280" s="354">
        <f>SUM(G265:G279)</f>
        <v>97</v>
      </c>
      <c r="H280" s="354">
        <f>SUM(H265:H279)</f>
        <v>5506</v>
      </c>
      <c r="I280" s="356">
        <f aca="true" t="shared" si="40" ref="I280:I285">G280+H280</f>
        <v>5603</v>
      </c>
    </row>
    <row r="281" spans="1:9" ht="13.5">
      <c r="A281" s="584" t="s">
        <v>301</v>
      </c>
      <c r="B281" s="357" t="s">
        <v>241</v>
      </c>
      <c r="C281" s="431" t="s">
        <v>331</v>
      </c>
      <c r="D281" s="429">
        <v>22</v>
      </c>
      <c r="E281" s="429">
        <v>250</v>
      </c>
      <c r="F281" s="421">
        <f t="shared" si="39"/>
        <v>272</v>
      </c>
      <c r="G281" s="429">
        <v>18</v>
      </c>
      <c r="H281" s="429">
        <v>210</v>
      </c>
      <c r="I281" s="421">
        <f t="shared" si="40"/>
        <v>228</v>
      </c>
    </row>
    <row r="282" spans="1:9" ht="13.5">
      <c r="A282" s="585"/>
      <c r="B282" s="357" t="s">
        <v>241</v>
      </c>
      <c r="C282" s="445" t="s">
        <v>527</v>
      </c>
      <c r="D282" s="429">
        <v>53</v>
      </c>
      <c r="E282" s="429">
        <v>1624</v>
      </c>
      <c r="F282" s="421">
        <f t="shared" si="39"/>
        <v>1677</v>
      </c>
      <c r="G282" s="429">
        <v>45</v>
      </c>
      <c r="H282" s="429">
        <v>1364</v>
      </c>
      <c r="I282" s="421">
        <f t="shared" si="40"/>
        <v>1409</v>
      </c>
    </row>
    <row r="283" spans="1:9" ht="13.5">
      <c r="A283" s="585"/>
      <c r="B283" s="358" t="s">
        <v>305</v>
      </c>
      <c r="C283" s="445" t="s">
        <v>331</v>
      </c>
      <c r="D283" s="429">
        <v>0</v>
      </c>
      <c r="E283" s="429">
        <v>47</v>
      </c>
      <c r="F283" s="421">
        <f t="shared" si="39"/>
        <v>47</v>
      </c>
      <c r="G283" s="429">
        <v>0</v>
      </c>
      <c r="H283" s="429">
        <v>39</v>
      </c>
      <c r="I283" s="421">
        <f t="shared" si="40"/>
        <v>39</v>
      </c>
    </row>
    <row r="284" spans="1:9" ht="13.5" customHeight="1">
      <c r="A284" s="585"/>
      <c r="B284" s="358" t="s">
        <v>305</v>
      </c>
      <c r="C284" s="431" t="s">
        <v>527</v>
      </c>
      <c r="D284" s="430">
        <v>0</v>
      </c>
      <c r="E284" s="430">
        <v>363</v>
      </c>
      <c r="F284" s="446">
        <f t="shared" si="39"/>
        <v>363</v>
      </c>
      <c r="G284" s="430">
        <v>0</v>
      </c>
      <c r="H284" s="430">
        <v>305</v>
      </c>
      <c r="I284" s="446">
        <f t="shared" si="40"/>
        <v>305</v>
      </c>
    </row>
    <row r="285" spans="1:9" ht="12.75" customHeight="1">
      <c r="A285" s="591" t="s">
        <v>132</v>
      </c>
      <c r="B285" s="591"/>
      <c r="C285" s="287"/>
      <c r="D285" s="53">
        <f>SUM(D280:D284)</f>
        <v>192</v>
      </c>
      <c r="E285" s="53">
        <f>SUM(E280:E284)</f>
        <v>8713</v>
      </c>
      <c r="F285" s="53">
        <f t="shared" si="39"/>
        <v>8905</v>
      </c>
      <c r="G285" s="53">
        <f>SUM(G280:G284)</f>
        <v>160</v>
      </c>
      <c r="H285" s="53">
        <f>SUM(H280:H284)</f>
        <v>7424</v>
      </c>
      <c r="I285" s="53">
        <f t="shared" si="40"/>
        <v>7584</v>
      </c>
    </row>
    <row r="286" spans="1:9" ht="12.75">
      <c r="A286" s="593" t="s">
        <v>588</v>
      </c>
      <c r="B286" s="359"/>
      <c r="C286" s="360"/>
      <c r="D286" s="361"/>
      <c r="E286" s="362"/>
      <c r="F286" s="363"/>
      <c r="G286" s="362"/>
      <c r="H286" s="362"/>
      <c r="I286" s="362"/>
    </row>
    <row r="287" spans="1:9" ht="12.75">
      <c r="A287" s="594"/>
      <c r="B287" s="343" t="s">
        <v>4</v>
      </c>
      <c r="C287" s="364"/>
      <c r="D287" s="291">
        <f aca="true" t="shared" si="41" ref="D287:I287">SUM(D286)</f>
        <v>0</v>
      </c>
      <c r="E287" s="291">
        <f t="shared" si="41"/>
        <v>0</v>
      </c>
      <c r="F287" s="291">
        <f t="shared" si="41"/>
        <v>0</v>
      </c>
      <c r="G287" s="291">
        <f t="shared" si="41"/>
        <v>0</v>
      </c>
      <c r="H287" s="291">
        <f t="shared" si="41"/>
        <v>0</v>
      </c>
      <c r="I287" s="291">
        <f t="shared" si="41"/>
        <v>0</v>
      </c>
    </row>
    <row r="288" spans="1:9" ht="13.5">
      <c r="A288" s="595" t="s">
        <v>301</v>
      </c>
      <c r="B288" s="311" t="s">
        <v>241</v>
      </c>
      <c r="C288" s="428" t="s">
        <v>331</v>
      </c>
      <c r="D288" s="429">
        <v>20</v>
      </c>
      <c r="E288" s="429">
        <v>1673</v>
      </c>
      <c r="F288" s="421">
        <f>D288+E288</f>
        <v>1693</v>
      </c>
      <c r="G288" s="429">
        <v>17</v>
      </c>
      <c r="H288" s="429">
        <v>1405</v>
      </c>
      <c r="I288" s="421">
        <f aca="true" t="shared" si="42" ref="I288:I293">G288+H288</f>
        <v>1422</v>
      </c>
    </row>
    <row r="289" spans="1:9" ht="13.5">
      <c r="A289" s="596"/>
      <c r="B289" s="365" t="s">
        <v>241</v>
      </c>
      <c r="C289" s="428" t="s">
        <v>330</v>
      </c>
      <c r="D289" s="429">
        <v>0</v>
      </c>
      <c r="E289" s="429">
        <v>232</v>
      </c>
      <c r="F289" s="421">
        <f>D289+E289</f>
        <v>232</v>
      </c>
      <c r="G289" s="429">
        <v>0</v>
      </c>
      <c r="H289" s="429">
        <v>195</v>
      </c>
      <c r="I289" s="421">
        <f t="shared" si="42"/>
        <v>195</v>
      </c>
    </row>
    <row r="290" spans="1:9" ht="13.5">
      <c r="A290" s="596"/>
      <c r="B290" s="365" t="s">
        <v>241</v>
      </c>
      <c r="C290" s="428" t="s">
        <v>527</v>
      </c>
      <c r="D290" s="429">
        <v>0</v>
      </c>
      <c r="E290" s="429">
        <v>80</v>
      </c>
      <c r="F290" s="421">
        <f>D290+E290</f>
        <v>80</v>
      </c>
      <c r="G290" s="429">
        <v>0</v>
      </c>
      <c r="H290" s="429">
        <v>67</v>
      </c>
      <c r="I290" s="421">
        <f t="shared" si="42"/>
        <v>67</v>
      </c>
    </row>
    <row r="291" spans="1:9" ht="13.5">
      <c r="A291" s="596"/>
      <c r="B291" s="365" t="s">
        <v>305</v>
      </c>
      <c r="C291" s="428" t="s">
        <v>331</v>
      </c>
      <c r="D291" s="429">
        <v>13</v>
      </c>
      <c r="E291" s="429">
        <v>944</v>
      </c>
      <c r="F291" s="421">
        <f>D291+E291</f>
        <v>957</v>
      </c>
      <c r="G291" s="429">
        <v>10</v>
      </c>
      <c r="H291" s="429">
        <v>794</v>
      </c>
      <c r="I291" s="421">
        <f t="shared" si="42"/>
        <v>804</v>
      </c>
    </row>
    <row r="292" spans="1:9" ht="13.5">
      <c r="A292" s="596"/>
      <c r="B292" s="365" t="s">
        <v>305</v>
      </c>
      <c r="C292" s="428" t="s">
        <v>330</v>
      </c>
      <c r="D292" s="447">
        <v>0</v>
      </c>
      <c r="E292" s="447">
        <v>35</v>
      </c>
      <c r="F292" s="421">
        <f>SUM(D292:E292)</f>
        <v>35</v>
      </c>
      <c r="G292" s="429">
        <v>0</v>
      </c>
      <c r="H292" s="429">
        <v>29</v>
      </c>
      <c r="I292" s="421">
        <f t="shared" si="42"/>
        <v>29</v>
      </c>
    </row>
    <row r="293" spans="1:9" ht="13.5">
      <c r="A293" s="597"/>
      <c r="B293" s="365" t="s">
        <v>305</v>
      </c>
      <c r="C293" s="428" t="s">
        <v>527</v>
      </c>
      <c r="D293" s="429">
        <v>0</v>
      </c>
      <c r="E293" s="429">
        <v>41</v>
      </c>
      <c r="F293" s="421">
        <f>D293+E293</f>
        <v>41</v>
      </c>
      <c r="G293" s="429">
        <v>0</v>
      </c>
      <c r="H293" s="429">
        <v>34</v>
      </c>
      <c r="I293" s="421">
        <f t="shared" si="42"/>
        <v>34</v>
      </c>
    </row>
    <row r="294" spans="1:9" ht="12.75">
      <c r="A294" s="598" t="s">
        <v>132</v>
      </c>
      <c r="B294" s="599"/>
      <c r="C294" s="287"/>
      <c r="D294" s="53">
        <f>SUM(D287:D293)</f>
        <v>33</v>
      </c>
      <c r="E294" s="53">
        <f>SUM(E287:E293)</f>
        <v>3005</v>
      </c>
      <c r="F294" s="53">
        <f>D294+E294</f>
        <v>3038</v>
      </c>
      <c r="G294" s="53">
        <f>SUM(G287:G293)</f>
        <v>27</v>
      </c>
      <c r="H294" s="53">
        <f>SUM(H287:H293)</f>
        <v>2524</v>
      </c>
      <c r="I294" s="53">
        <f aca="true" t="shared" si="43" ref="I294:I303">G294+H294</f>
        <v>2551</v>
      </c>
    </row>
    <row r="295" spans="1:9" ht="13.5" customHeight="1">
      <c r="A295" s="600" t="s">
        <v>455</v>
      </c>
      <c r="B295" s="448" t="s">
        <v>589</v>
      </c>
      <c r="C295" s="428" t="s">
        <v>330</v>
      </c>
      <c r="D295" s="449">
        <v>15</v>
      </c>
      <c r="E295" s="449">
        <v>0</v>
      </c>
      <c r="F295" s="435">
        <f>D295+E295</f>
        <v>15</v>
      </c>
      <c r="G295" s="450">
        <v>12</v>
      </c>
      <c r="H295" s="451">
        <v>0</v>
      </c>
      <c r="I295" s="435">
        <f t="shared" si="43"/>
        <v>12</v>
      </c>
    </row>
    <row r="296" spans="1:9" ht="13.5">
      <c r="A296" s="601"/>
      <c r="B296" s="448" t="s">
        <v>590</v>
      </c>
      <c r="C296" s="428" t="s">
        <v>330</v>
      </c>
      <c r="D296" s="449">
        <v>0</v>
      </c>
      <c r="E296" s="452">
        <v>711</v>
      </c>
      <c r="F296" s="435">
        <f aca="true" t="shared" si="44" ref="F296:F303">D296+E296</f>
        <v>711</v>
      </c>
      <c r="G296" s="450">
        <v>0</v>
      </c>
      <c r="H296" s="451">
        <v>623</v>
      </c>
      <c r="I296" s="435">
        <f t="shared" si="43"/>
        <v>623</v>
      </c>
    </row>
    <row r="297" spans="1:9" ht="13.5" customHeight="1">
      <c r="A297" s="601"/>
      <c r="B297" s="453" t="s">
        <v>591</v>
      </c>
      <c r="C297" s="428" t="s">
        <v>330</v>
      </c>
      <c r="D297" s="449">
        <v>0</v>
      </c>
      <c r="E297" s="449">
        <v>2131</v>
      </c>
      <c r="F297" s="435">
        <f t="shared" si="44"/>
        <v>2131</v>
      </c>
      <c r="G297" s="450">
        <v>0</v>
      </c>
      <c r="H297" s="451">
        <v>1867</v>
      </c>
      <c r="I297" s="435">
        <f t="shared" si="43"/>
        <v>1867</v>
      </c>
    </row>
    <row r="298" spans="1:9" ht="13.5">
      <c r="A298" s="601"/>
      <c r="B298" s="454">
        <v>21</v>
      </c>
      <c r="C298" s="428" t="s">
        <v>330</v>
      </c>
      <c r="D298" s="455">
        <v>0</v>
      </c>
      <c r="E298" s="455">
        <v>1162</v>
      </c>
      <c r="F298" s="435">
        <f t="shared" si="44"/>
        <v>1162</v>
      </c>
      <c r="G298" s="450">
        <v>0</v>
      </c>
      <c r="H298" s="451">
        <v>993</v>
      </c>
      <c r="I298" s="435">
        <f t="shared" si="43"/>
        <v>993</v>
      </c>
    </row>
    <row r="299" spans="1:9" ht="13.5">
      <c r="A299" s="601"/>
      <c r="B299" s="454" t="s">
        <v>592</v>
      </c>
      <c r="C299" s="428" t="s">
        <v>330</v>
      </c>
      <c r="D299" s="455">
        <v>0</v>
      </c>
      <c r="E299" s="455">
        <v>1146</v>
      </c>
      <c r="F299" s="435">
        <f t="shared" si="44"/>
        <v>1146</v>
      </c>
      <c r="G299" s="450">
        <v>0</v>
      </c>
      <c r="H299" s="451">
        <v>975</v>
      </c>
      <c r="I299" s="435">
        <f t="shared" si="43"/>
        <v>975</v>
      </c>
    </row>
    <row r="300" spans="1:9" ht="12.75" customHeight="1">
      <c r="A300" s="601"/>
      <c r="B300" s="453" t="s">
        <v>593</v>
      </c>
      <c r="C300" s="428" t="s">
        <v>330</v>
      </c>
      <c r="D300" s="449">
        <v>0</v>
      </c>
      <c r="E300" s="449">
        <v>2359</v>
      </c>
      <c r="F300" s="435">
        <f t="shared" si="44"/>
        <v>2359</v>
      </c>
      <c r="G300" s="450">
        <v>0</v>
      </c>
      <c r="H300" s="451">
        <v>1957</v>
      </c>
      <c r="I300" s="435">
        <f t="shared" si="43"/>
        <v>1957</v>
      </c>
    </row>
    <row r="301" spans="1:9" ht="13.5">
      <c r="A301" s="601"/>
      <c r="B301" s="456">
        <v>24</v>
      </c>
      <c r="C301" s="428" t="s">
        <v>330</v>
      </c>
      <c r="D301" s="455">
        <v>0</v>
      </c>
      <c r="E301" s="455">
        <v>1194</v>
      </c>
      <c r="F301" s="435">
        <f t="shared" si="44"/>
        <v>1194</v>
      </c>
      <c r="G301" s="450">
        <v>0</v>
      </c>
      <c r="H301" s="451">
        <v>1006</v>
      </c>
      <c r="I301" s="435">
        <f t="shared" si="43"/>
        <v>1006</v>
      </c>
    </row>
    <row r="302" spans="1:9" ht="13.5">
      <c r="A302" s="601"/>
      <c r="B302" s="453" t="s">
        <v>565</v>
      </c>
      <c r="C302" s="428" t="s">
        <v>330</v>
      </c>
      <c r="D302" s="449">
        <v>0</v>
      </c>
      <c r="E302" s="449">
        <v>824</v>
      </c>
      <c r="F302" s="435">
        <f t="shared" si="44"/>
        <v>824</v>
      </c>
      <c r="G302" s="450">
        <v>0</v>
      </c>
      <c r="H302" s="451">
        <v>701</v>
      </c>
      <c r="I302" s="435">
        <f t="shared" si="43"/>
        <v>701</v>
      </c>
    </row>
    <row r="303" spans="1:9" ht="13.5">
      <c r="A303" s="601"/>
      <c r="B303" s="457" t="s">
        <v>566</v>
      </c>
      <c r="C303" s="428" t="s">
        <v>330</v>
      </c>
      <c r="D303" s="449">
        <v>0</v>
      </c>
      <c r="E303" s="449">
        <v>123</v>
      </c>
      <c r="F303" s="435">
        <f t="shared" si="44"/>
        <v>123</v>
      </c>
      <c r="G303" s="450">
        <v>0</v>
      </c>
      <c r="H303" s="451">
        <v>105</v>
      </c>
      <c r="I303" s="435">
        <f t="shared" si="43"/>
        <v>105</v>
      </c>
    </row>
    <row r="304" spans="1:9" ht="12.75">
      <c r="A304" s="602"/>
      <c r="B304" s="343" t="s">
        <v>4</v>
      </c>
      <c r="C304" s="364"/>
      <c r="D304" s="366">
        <f>SUM(D295:D303)</f>
        <v>15</v>
      </c>
      <c r="E304" s="366">
        <f>SUM(E295:E303)</f>
        <v>9650</v>
      </c>
      <c r="F304" s="347">
        <f aca="true" t="shared" si="45" ref="F304:F325">D304+E304</f>
        <v>9665</v>
      </c>
      <c r="G304" s="366">
        <f>SUM(G295:G303)</f>
        <v>12</v>
      </c>
      <c r="H304" s="367">
        <f>SUM(H295:H303)</f>
        <v>8227</v>
      </c>
      <c r="I304" s="346">
        <f aca="true" t="shared" si="46" ref="I304:I312">G304+H304</f>
        <v>8239</v>
      </c>
    </row>
    <row r="305" spans="1:9" ht="13.5">
      <c r="A305" s="584" t="s">
        <v>301</v>
      </c>
      <c r="B305" s="368" t="s">
        <v>241</v>
      </c>
      <c r="C305" s="428" t="s">
        <v>330</v>
      </c>
      <c r="D305" s="429">
        <v>15</v>
      </c>
      <c r="E305" s="429">
        <v>1230</v>
      </c>
      <c r="F305" s="421">
        <f t="shared" si="45"/>
        <v>1245</v>
      </c>
      <c r="G305" s="429">
        <v>13</v>
      </c>
      <c r="H305" s="429">
        <v>1034</v>
      </c>
      <c r="I305" s="421">
        <f t="shared" si="46"/>
        <v>1047</v>
      </c>
    </row>
    <row r="306" spans="1:9" ht="12.75" customHeight="1">
      <c r="A306" s="586"/>
      <c r="B306" s="368" t="s">
        <v>305</v>
      </c>
      <c r="C306" s="428" t="s">
        <v>330</v>
      </c>
      <c r="D306" s="429">
        <v>6</v>
      </c>
      <c r="E306" s="429">
        <v>520</v>
      </c>
      <c r="F306" s="421">
        <f t="shared" si="45"/>
        <v>526</v>
      </c>
      <c r="G306" s="429">
        <v>5</v>
      </c>
      <c r="H306" s="429">
        <v>420</v>
      </c>
      <c r="I306" s="421">
        <f t="shared" si="46"/>
        <v>425</v>
      </c>
    </row>
    <row r="307" spans="1:9" ht="12.75">
      <c r="A307" s="587" t="s">
        <v>132</v>
      </c>
      <c r="B307" s="587"/>
      <c r="C307" s="350"/>
      <c r="D307" s="53">
        <f>SUM(D304:D306)</f>
        <v>36</v>
      </c>
      <c r="E307" s="53">
        <f>SUM(E304:E306)</f>
        <v>11400</v>
      </c>
      <c r="F307" s="53">
        <f t="shared" si="45"/>
        <v>11436</v>
      </c>
      <c r="G307" s="53">
        <f>SUM(G304:G306)</f>
        <v>30</v>
      </c>
      <c r="H307" s="53">
        <f>SUM(H304:H306)</f>
        <v>9681</v>
      </c>
      <c r="I307" s="53">
        <f t="shared" si="46"/>
        <v>9711</v>
      </c>
    </row>
    <row r="308" spans="1:9" ht="13.5">
      <c r="A308" s="581" t="s">
        <v>594</v>
      </c>
      <c r="B308" s="458" t="s">
        <v>595</v>
      </c>
      <c r="C308" s="459" t="s">
        <v>527</v>
      </c>
      <c r="D308" s="460">
        <v>60</v>
      </c>
      <c r="E308" s="460">
        <v>119</v>
      </c>
      <c r="F308" s="435">
        <f t="shared" si="45"/>
        <v>179</v>
      </c>
      <c r="G308" s="421">
        <v>50</v>
      </c>
      <c r="H308" s="421">
        <v>101</v>
      </c>
      <c r="I308" s="435">
        <f t="shared" si="46"/>
        <v>151</v>
      </c>
    </row>
    <row r="309" spans="1:9" ht="13.5">
      <c r="A309" s="582"/>
      <c r="B309" s="458" t="s">
        <v>596</v>
      </c>
      <c r="C309" s="459" t="s">
        <v>527</v>
      </c>
      <c r="D309" s="449">
        <v>35</v>
      </c>
      <c r="E309" s="449">
        <v>50</v>
      </c>
      <c r="F309" s="435">
        <f t="shared" si="45"/>
        <v>85</v>
      </c>
      <c r="G309" s="421">
        <v>29</v>
      </c>
      <c r="H309" s="421">
        <v>43</v>
      </c>
      <c r="I309" s="435">
        <f t="shared" si="46"/>
        <v>72</v>
      </c>
    </row>
    <row r="310" spans="1:9" ht="13.5" customHeight="1">
      <c r="A310" s="582"/>
      <c r="B310" s="461" t="s">
        <v>597</v>
      </c>
      <c r="C310" s="459" t="s">
        <v>527</v>
      </c>
      <c r="D310" s="449">
        <v>50</v>
      </c>
      <c r="E310" s="449">
        <v>89</v>
      </c>
      <c r="F310" s="435">
        <f t="shared" si="45"/>
        <v>139</v>
      </c>
      <c r="G310" s="421">
        <v>41</v>
      </c>
      <c r="H310" s="421">
        <v>76</v>
      </c>
      <c r="I310" s="435">
        <f t="shared" si="46"/>
        <v>117</v>
      </c>
    </row>
    <row r="311" spans="1:9" ht="13.5">
      <c r="A311" s="582"/>
      <c r="B311" s="458" t="s">
        <v>598</v>
      </c>
      <c r="C311" s="459" t="s">
        <v>328</v>
      </c>
      <c r="D311" s="460">
        <v>0</v>
      </c>
      <c r="E311" s="460">
        <v>650</v>
      </c>
      <c r="F311" s="435">
        <f t="shared" si="45"/>
        <v>650</v>
      </c>
      <c r="G311" s="421">
        <v>0</v>
      </c>
      <c r="H311" s="421">
        <v>551</v>
      </c>
      <c r="I311" s="435">
        <f t="shared" si="46"/>
        <v>551</v>
      </c>
    </row>
    <row r="312" spans="1:9" ht="13.5">
      <c r="A312" s="582"/>
      <c r="B312" s="458" t="s">
        <v>599</v>
      </c>
      <c r="C312" s="459" t="s">
        <v>328</v>
      </c>
      <c r="D312" s="460">
        <v>250</v>
      </c>
      <c r="E312" s="460">
        <v>87</v>
      </c>
      <c r="F312" s="435">
        <f t="shared" si="45"/>
        <v>337</v>
      </c>
      <c r="G312" s="421">
        <v>207</v>
      </c>
      <c r="H312" s="421">
        <v>74</v>
      </c>
      <c r="I312" s="435">
        <f t="shared" si="46"/>
        <v>281</v>
      </c>
    </row>
    <row r="313" spans="1:9" ht="12.75" customHeight="1">
      <c r="A313" s="583"/>
      <c r="B313" s="343" t="s">
        <v>4</v>
      </c>
      <c r="C313" s="369"/>
      <c r="D313" s="366">
        <f>SUM(D308:D312)</f>
        <v>395</v>
      </c>
      <c r="E313" s="366">
        <f>SUM(E308:E312)</f>
        <v>995</v>
      </c>
      <c r="F313" s="347">
        <f t="shared" si="45"/>
        <v>1390</v>
      </c>
      <c r="G313" s="366">
        <f>SUM(G308:G312)</f>
        <v>327</v>
      </c>
      <c r="H313" s="366">
        <f>SUM(H308:H312)</f>
        <v>845</v>
      </c>
      <c r="I313" s="346">
        <f aca="true" t="shared" si="47" ref="I313:I325">G313+H313</f>
        <v>1172</v>
      </c>
    </row>
    <row r="314" spans="1:9" ht="13.5">
      <c r="A314" s="584" t="s">
        <v>301</v>
      </c>
      <c r="B314" s="370" t="s">
        <v>241</v>
      </c>
      <c r="C314" s="462" t="s">
        <v>327</v>
      </c>
      <c r="D314" s="463">
        <v>0</v>
      </c>
      <c r="E314" s="464">
        <v>0</v>
      </c>
      <c r="F314" s="421">
        <f t="shared" si="45"/>
        <v>0</v>
      </c>
      <c r="G314" s="464">
        <v>0</v>
      </c>
      <c r="H314" s="464">
        <v>0</v>
      </c>
      <c r="I314" s="421">
        <f t="shared" si="47"/>
        <v>0</v>
      </c>
    </row>
    <row r="315" spans="1:9" ht="13.5">
      <c r="A315" s="585"/>
      <c r="B315" s="370" t="s">
        <v>241</v>
      </c>
      <c r="C315" s="462" t="s">
        <v>328</v>
      </c>
      <c r="D315" s="463" t="s">
        <v>600</v>
      </c>
      <c r="E315" s="464">
        <v>449</v>
      </c>
      <c r="F315" s="421">
        <f t="shared" si="45"/>
        <v>499</v>
      </c>
      <c r="G315" s="464">
        <v>42</v>
      </c>
      <c r="H315" s="464">
        <v>378</v>
      </c>
      <c r="I315" s="421">
        <f t="shared" si="47"/>
        <v>420</v>
      </c>
    </row>
    <row r="316" spans="1:9" ht="13.5">
      <c r="A316" s="585"/>
      <c r="B316" s="370" t="s">
        <v>241</v>
      </c>
      <c r="C316" s="462" t="s">
        <v>527</v>
      </c>
      <c r="D316" s="463" t="s">
        <v>601</v>
      </c>
      <c r="E316" s="464">
        <v>420</v>
      </c>
      <c r="F316" s="421">
        <f t="shared" si="45"/>
        <v>428</v>
      </c>
      <c r="G316" s="464">
        <v>7</v>
      </c>
      <c r="H316" s="464">
        <v>353</v>
      </c>
      <c r="I316" s="421">
        <f t="shared" si="47"/>
        <v>360</v>
      </c>
    </row>
    <row r="317" spans="1:9" ht="13.5">
      <c r="A317" s="585"/>
      <c r="B317" s="370" t="s">
        <v>305</v>
      </c>
      <c r="C317" s="462" t="s">
        <v>327</v>
      </c>
      <c r="D317" s="463" t="s">
        <v>406</v>
      </c>
      <c r="E317" s="464">
        <v>0</v>
      </c>
      <c r="F317" s="421">
        <f t="shared" si="45"/>
        <v>0</v>
      </c>
      <c r="G317" s="464">
        <v>0</v>
      </c>
      <c r="H317" s="464">
        <v>0</v>
      </c>
      <c r="I317" s="421">
        <f t="shared" si="47"/>
        <v>0</v>
      </c>
    </row>
    <row r="318" spans="1:9" ht="13.5">
      <c r="A318" s="585"/>
      <c r="B318" s="370" t="s">
        <v>305</v>
      </c>
      <c r="C318" s="462" t="s">
        <v>328</v>
      </c>
      <c r="D318" s="463" t="s">
        <v>602</v>
      </c>
      <c r="E318" s="464">
        <v>76</v>
      </c>
      <c r="F318" s="421">
        <f t="shared" si="45"/>
        <v>106</v>
      </c>
      <c r="G318" s="464">
        <v>25</v>
      </c>
      <c r="H318" s="464">
        <v>63</v>
      </c>
      <c r="I318" s="421">
        <f t="shared" si="47"/>
        <v>88</v>
      </c>
    </row>
    <row r="319" spans="1:9" ht="12.75" customHeight="1">
      <c r="A319" s="586"/>
      <c r="B319" s="368" t="s">
        <v>305</v>
      </c>
      <c r="C319" s="462" t="s">
        <v>527</v>
      </c>
      <c r="D319" s="463" t="s">
        <v>603</v>
      </c>
      <c r="E319" s="464">
        <v>25</v>
      </c>
      <c r="F319" s="421">
        <f t="shared" si="45"/>
        <v>35</v>
      </c>
      <c r="G319" s="464">
        <v>8</v>
      </c>
      <c r="H319" s="464">
        <v>21</v>
      </c>
      <c r="I319" s="421">
        <f t="shared" si="47"/>
        <v>29</v>
      </c>
    </row>
    <row r="320" spans="1:9" ht="12.75">
      <c r="A320" s="587" t="s">
        <v>132</v>
      </c>
      <c r="B320" s="587"/>
      <c r="C320" s="287"/>
      <c r="D320" s="371" t="s">
        <v>604</v>
      </c>
      <c r="E320" s="53">
        <f>SUM(E313:E319)</f>
        <v>1965</v>
      </c>
      <c r="F320" s="53">
        <f t="shared" si="45"/>
        <v>2458</v>
      </c>
      <c r="G320" s="53">
        <f>SUM(G313:G319)</f>
        <v>409</v>
      </c>
      <c r="H320" s="53">
        <f>SUM(H313:H319)</f>
        <v>1660</v>
      </c>
      <c r="I320" s="53">
        <f t="shared" si="47"/>
        <v>2069</v>
      </c>
    </row>
    <row r="321" spans="1:9" ht="13.5">
      <c r="A321" s="588" t="s">
        <v>605</v>
      </c>
      <c r="B321" s="311" t="s">
        <v>241</v>
      </c>
      <c r="C321" s="428" t="s">
        <v>329</v>
      </c>
      <c r="D321" s="421">
        <v>24</v>
      </c>
      <c r="E321" s="421">
        <v>133</v>
      </c>
      <c r="F321" s="421">
        <f t="shared" si="45"/>
        <v>157</v>
      </c>
      <c r="G321" s="421">
        <v>20</v>
      </c>
      <c r="H321" s="421">
        <v>112</v>
      </c>
      <c r="I321" s="421">
        <f t="shared" si="47"/>
        <v>132</v>
      </c>
    </row>
    <row r="322" spans="1:9" ht="13.5">
      <c r="A322" s="589"/>
      <c r="B322" s="311" t="s">
        <v>241</v>
      </c>
      <c r="C322" s="428" t="s">
        <v>328</v>
      </c>
      <c r="D322" s="421">
        <v>0</v>
      </c>
      <c r="E322" s="421">
        <v>0</v>
      </c>
      <c r="F322" s="421">
        <f t="shared" si="45"/>
        <v>0</v>
      </c>
      <c r="G322" s="421">
        <v>0</v>
      </c>
      <c r="H322" s="421">
        <v>0</v>
      </c>
      <c r="I322" s="421">
        <f t="shared" si="47"/>
        <v>0</v>
      </c>
    </row>
    <row r="323" spans="1:9" ht="13.5">
      <c r="A323" s="589"/>
      <c r="B323" s="311" t="s">
        <v>305</v>
      </c>
      <c r="C323" s="428" t="s">
        <v>329</v>
      </c>
      <c r="D323" s="421">
        <v>13</v>
      </c>
      <c r="E323" s="421">
        <v>1509</v>
      </c>
      <c r="F323" s="421">
        <f t="shared" si="45"/>
        <v>1522</v>
      </c>
      <c r="G323" s="421">
        <v>11</v>
      </c>
      <c r="H323" s="421">
        <v>1266</v>
      </c>
      <c r="I323" s="421">
        <f t="shared" si="47"/>
        <v>1277</v>
      </c>
    </row>
    <row r="324" spans="1:9" ht="13.5">
      <c r="A324" s="590"/>
      <c r="B324" s="311" t="s">
        <v>305</v>
      </c>
      <c r="C324" s="428" t="s">
        <v>328</v>
      </c>
      <c r="D324" s="421">
        <v>0</v>
      </c>
      <c r="E324" s="421">
        <v>0</v>
      </c>
      <c r="F324" s="421">
        <f t="shared" si="45"/>
        <v>0</v>
      </c>
      <c r="G324" s="421">
        <v>0</v>
      </c>
      <c r="H324" s="421">
        <v>0</v>
      </c>
      <c r="I324" s="421">
        <f t="shared" si="47"/>
        <v>0</v>
      </c>
    </row>
    <row r="325" spans="1:9" ht="12.75">
      <c r="A325" s="591" t="s">
        <v>132</v>
      </c>
      <c r="B325" s="591"/>
      <c r="C325" s="287"/>
      <c r="D325" s="53">
        <f>SUM(D321:D324)</f>
        <v>37</v>
      </c>
      <c r="E325" s="53">
        <f>SUM(E321:E324)</f>
        <v>1642</v>
      </c>
      <c r="F325" s="53">
        <f t="shared" si="45"/>
        <v>1679</v>
      </c>
      <c r="G325" s="53">
        <f>SUM(G321:G324)</f>
        <v>31</v>
      </c>
      <c r="H325" s="53">
        <f>SUM(H321:H324)</f>
        <v>1378</v>
      </c>
      <c r="I325" s="53">
        <f t="shared" si="47"/>
        <v>1409</v>
      </c>
    </row>
    <row r="326" spans="1:9" ht="13.5">
      <c r="A326" s="592" t="s">
        <v>242</v>
      </c>
      <c r="B326" s="592"/>
      <c r="C326" s="312"/>
      <c r="D326" s="465">
        <f aca="true" t="shared" si="48" ref="D326:I326">D221+D246+D280+D287+D261+D304+D313</f>
        <v>11796</v>
      </c>
      <c r="E326" s="465">
        <f t="shared" si="48"/>
        <v>38893</v>
      </c>
      <c r="F326" s="465">
        <f t="shared" si="48"/>
        <v>50689</v>
      </c>
      <c r="G326" s="465">
        <f t="shared" si="48"/>
        <v>9634</v>
      </c>
      <c r="H326" s="465">
        <f t="shared" si="48"/>
        <v>33388</v>
      </c>
      <c r="I326" s="465">
        <f t="shared" si="48"/>
        <v>43022</v>
      </c>
    </row>
    <row r="327" spans="1:9" ht="13.5">
      <c r="A327" s="577" t="s">
        <v>302</v>
      </c>
      <c r="B327" s="577"/>
      <c r="C327" s="372"/>
      <c r="D327" s="446">
        <f aca="true" t="shared" si="49" ref="D327:I327">D322+D321+D316+D315+D314+D305+D290+D289+D288+D282+D281+D262+D248+D247+D224+D223+D222</f>
        <v>1156</v>
      </c>
      <c r="E327" s="446">
        <f t="shared" si="49"/>
        <v>8030</v>
      </c>
      <c r="F327" s="446">
        <f t="shared" si="49"/>
        <v>9186</v>
      </c>
      <c r="G327" s="446">
        <f t="shared" si="49"/>
        <v>970</v>
      </c>
      <c r="H327" s="446">
        <f t="shared" si="49"/>
        <v>6755</v>
      </c>
      <c r="I327" s="446">
        <f t="shared" si="49"/>
        <v>7725</v>
      </c>
    </row>
    <row r="328" spans="1:9" ht="13.5">
      <c r="A328" s="578" t="s">
        <v>243</v>
      </c>
      <c r="B328" s="578"/>
      <c r="C328" s="342"/>
      <c r="D328" s="466">
        <f aca="true" t="shared" si="50" ref="D328:I328">D324+D323+D319+D318+D317+D306+D293+D292+D291+D284+D283+D263+D250+D249+D227+D226+D225</f>
        <v>1194</v>
      </c>
      <c r="E328" s="466">
        <f t="shared" si="50"/>
        <v>8456</v>
      </c>
      <c r="F328" s="466">
        <f t="shared" si="50"/>
        <v>9650</v>
      </c>
      <c r="G328" s="466">
        <f t="shared" si="50"/>
        <v>1004</v>
      </c>
      <c r="H328" s="466">
        <f t="shared" si="50"/>
        <v>7075</v>
      </c>
      <c r="I328" s="466">
        <f t="shared" si="50"/>
        <v>8079</v>
      </c>
    </row>
    <row r="329" spans="1:9" ht="13.5">
      <c r="A329" s="579" t="s">
        <v>606</v>
      </c>
      <c r="B329" s="580"/>
      <c r="C329" s="295"/>
      <c r="D329" s="467">
        <f>D326+D327+D328</f>
        <v>14146</v>
      </c>
      <c r="E329" s="468">
        <f>E326+E327+E328</f>
        <v>55379</v>
      </c>
      <c r="F329" s="467">
        <f>D329+E329</f>
        <v>69525</v>
      </c>
      <c r="G329" s="467">
        <f>G326+G327+G328</f>
        <v>11608</v>
      </c>
      <c r="H329" s="468">
        <f>H326+H327+H328</f>
        <v>47218</v>
      </c>
      <c r="I329" s="467">
        <f>G329+H329</f>
        <v>58826</v>
      </c>
    </row>
    <row r="333" ht="12.75" customHeight="1"/>
    <row r="363" ht="12.75" customHeight="1"/>
    <row r="365" ht="12.75" customHeight="1"/>
    <row r="366" ht="14.25" customHeight="1"/>
    <row r="372" ht="12.75" customHeight="1"/>
    <row r="395" ht="12.75" customHeight="1"/>
    <row r="403" ht="14.25" customHeight="1"/>
    <row r="409" ht="12.75" customHeight="1"/>
    <row r="438" ht="12.75" customHeight="1"/>
  </sheetData>
  <sheetProtection/>
  <mergeCells count="100">
    <mergeCell ref="A73:I73"/>
    <mergeCell ref="A70:D70"/>
    <mergeCell ref="A113:B113"/>
    <mergeCell ref="B143:B144"/>
    <mergeCell ref="A95:A97"/>
    <mergeCell ref="A99:B99"/>
    <mergeCell ref="A112:B112"/>
    <mergeCell ref="D143:F143"/>
    <mergeCell ref="A139:I139"/>
    <mergeCell ref="A79:A92"/>
    <mergeCell ref="A109:B109"/>
    <mergeCell ref="A135:D135"/>
    <mergeCell ref="A136:D136"/>
    <mergeCell ref="G143:I143"/>
    <mergeCell ref="A115:B115"/>
    <mergeCell ref="A114:B114"/>
    <mergeCell ref="A100:A106"/>
    <mergeCell ref="A94:B94"/>
    <mergeCell ref="A74:I74"/>
    <mergeCell ref="D77:F77"/>
    <mergeCell ref="G77:I77"/>
    <mergeCell ref="A77:A78"/>
    <mergeCell ref="B77:B78"/>
    <mergeCell ref="H76:I76"/>
    <mergeCell ref="A163:B163"/>
    <mergeCell ref="A164:B164"/>
    <mergeCell ref="A153:B153"/>
    <mergeCell ref="A154:A160"/>
    <mergeCell ref="A143:A144"/>
    <mergeCell ref="A165:B165"/>
    <mergeCell ref="A161:A162"/>
    <mergeCell ref="A145:A151"/>
    <mergeCell ref="D6:F6"/>
    <mergeCell ref="H5:I5"/>
    <mergeCell ref="A69:D69"/>
    <mergeCell ref="A33:A34"/>
    <mergeCell ref="A35:B35"/>
    <mergeCell ref="A8:A18"/>
    <mergeCell ref="A21:B21"/>
    <mergeCell ref="A22:A32"/>
    <mergeCell ref="A55:B55"/>
    <mergeCell ref="A166:B166"/>
    <mergeCell ref="A140:I140"/>
    <mergeCell ref="H142:I142"/>
    <mergeCell ref="A19:A20"/>
    <mergeCell ref="A53:B53"/>
    <mergeCell ref="A54:B54"/>
    <mergeCell ref="A36:A48"/>
    <mergeCell ref="A49:A52"/>
    <mergeCell ref="A56:B56"/>
    <mergeCell ref="A57:B57"/>
    <mergeCell ref="A1:D1"/>
    <mergeCell ref="A2:D2"/>
    <mergeCell ref="A4:I4"/>
    <mergeCell ref="G2:I2"/>
    <mergeCell ref="G3:I3"/>
    <mergeCell ref="A6:A7"/>
    <mergeCell ref="B6:B7"/>
    <mergeCell ref="E3:F3"/>
    <mergeCell ref="G6:I6"/>
    <mergeCell ref="G1:I1"/>
    <mergeCell ref="A200:D200"/>
    <mergeCell ref="G200:I200"/>
    <mergeCell ref="A201:D201"/>
    <mergeCell ref="G201:I201"/>
    <mergeCell ref="E202:F202"/>
    <mergeCell ref="G202:I202"/>
    <mergeCell ref="A203:I203"/>
    <mergeCell ref="H204:I204"/>
    <mergeCell ref="A205:A206"/>
    <mergeCell ref="B205:B206"/>
    <mergeCell ref="D205:F205"/>
    <mergeCell ref="G205:I205"/>
    <mergeCell ref="A207:A221"/>
    <mergeCell ref="A222:A227"/>
    <mergeCell ref="A228:B228"/>
    <mergeCell ref="A229:A246"/>
    <mergeCell ref="A247:A250"/>
    <mergeCell ref="A251:B251"/>
    <mergeCell ref="A252:A261"/>
    <mergeCell ref="A262:A263"/>
    <mergeCell ref="A264:B264"/>
    <mergeCell ref="A265:A280"/>
    <mergeCell ref="A281:A284"/>
    <mergeCell ref="A285:B285"/>
    <mergeCell ref="A286:A287"/>
    <mergeCell ref="A288:A293"/>
    <mergeCell ref="A294:B294"/>
    <mergeCell ref="A295:A304"/>
    <mergeCell ref="A305:A306"/>
    <mergeCell ref="A307:B307"/>
    <mergeCell ref="A327:B327"/>
    <mergeCell ref="A328:B328"/>
    <mergeCell ref="A329:B329"/>
    <mergeCell ref="A308:A313"/>
    <mergeCell ref="A314:A319"/>
    <mergeCell ref="A320:B320"/>
    <mergeCell ref="A321:A324"/>
    <mergeCell ref="A325:B325"/>
    <mergeCell ref="A326:B326"/>
  </mergeCells>
  <printOptions horizontalCentered="1"/>
  <pageMargins left="0.8267716535433072" right="0.35433070866141736" top="0.5905511811023623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36">
      <selection activeCell="G136" sqref="G136"/>
    </sheetView>
  </sheetViews>
  <sheetFormatPr defaultColWidth="9.140625" defaultRowHeight="12.75"/>
  <cols>
    <col min="1" max="2" width="6.140625" style="0" customWidth="1"/>
    <col min="3" max="3" width="18.140625" style="0" customWidth="1"/>
    <col min="4" max="13" width="9.7109375" style="0" customWidth="1"/>
  </cols>
  <sheetData>
    <row r="1" spans="1:3" ht="12.75">
      <c r="A1" s="497" t="s">
        <v>22</v>
      </c>
      <c r="B1" s="497"/>
      <c r="C1" s="497"/>
    </row>
    <row r="2" spans="1:3" ht="12.75">
      <c r="A2" s="497" t="s">
        <v>23</v>
      </c>
      <c r="B2" s="497"/>
      <c r="C2" s="497"/>
    </row>
    <row r="3" spans="1:13" ht="12.75" customHeight="1">
      <c r="A3" s="498" t="s">
        <v>506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ht="12" customHeight="1">
      <c r="M4" s="28" t="s">
        <v>42</v>
      </c>
    </row>
    <row r="5" spans="1:13" ht="12.75" customHeight="1">
      <c r="A5" s="619" t="s">
        <v>37</v>
      </c>
      <c r="B5" s="514"/>
      <c r="C5" s="623" t="s">
        <v>38</v>
      </c>
      <c r="D5" s="478" t="s">
        <v>39</v>
      </c>
      <c r="E5" s="478"/>
      <c r="F5" s="478"/>
      <c r="G5" s="478"/>
      <c r="H5" s="478"/>
      <c r="I5" s="478"/>
      <c r="J5" s="478"/>
      <c r="K5" s="478"/>
      <c r="L5" s="478"/>
      <c r="M5" s="478"/>
    </row>
    <row r="6" spans="1:13" ht="12.75" customHeight="1">
      <c r="A6" s="620"/>
      <c r="B6" s="515"/>
      <c r="C6" s="623"/>
      <c r="D6" s="530" t="s">
        <v>233</v>
      </c>
      <c r="E6" s="530"/>
      <c r="F6" s="530" t="s">
        <v>234</v>
      </c>
      <c r="G6" s="530"/>
      <c r="H6" s="530" t="s">
        <v>235</v>
      </c>
      <c r="I6" s="530"/>
      <c r="J6" s="530" t="s">
        <v>236</v>
      </c>
      <c r="K6" s="530"/>
      <c r="L6" s="530" t="s">
        <v>237</v>
      </c>
      <c r="M6" s="530"/>
    </row>
    <row r="7" spans="1:13" ht="12.75" customHeight="1">
      <c r="A7" s="621"/>
      <c r="B7" s="622"/>
      <c r="C7" s="623"/>
      <c r="D7" s="43" t="s">
        <v>40</v>
      </c>
      <c r="E7" s="43" t="s">
        <v>41</v>
      </c>
      <c r="F7" s="43" t="s">
        <v>40</v>
      </c>
      <c r="G7" s="43" t="s">
        <v>41</v>
      </c>
      <c r="H7" s="43" t="s">
        <v>40</v>
      </c>
      <c r="I7" s="43" t="s">
        <v>41</v>
      </c>
      <c r="J7" s="43" t="s">
        <v>40</v>
      </c>
      <c r="K7" s="43" t="s">
        <v>41</v>
      </c>
      <c r="L7" s="43" t="s">
        <v>40</v>
      </c>
      <c r="M7" s="43" t="s">
        <v>41</v>
      </c>
    </row>
    <row r="8" spans="1:13" ht="11.25" customHeight="1">
      <c r="A8" s="540" t="s">
        <v>52</v>
      </c>
      <c r="B8" s="616"/>
      <c r="C8" s="4" t="s">
        <v>43</v>
      </c>
      <c r="D8" s="39">
        <v>23600</v>
      </c>
      <c r="E8" s="39">
        <f>D8*0.84545</f>
        <v>19952.620000000003</v>
      </c>
      <c r="F8" s="39">
        <v>2473</v>
      </c>
      <c r="G8" s="39">
        <v>2075</v>
      </c>
      <c r="H8" s="251">
        <v>152</v>
      </c>
      <c r="I8" s="251">
        <v>126</v>
      </c>
      <c r="J8" s="39">
        <v>1942</v>
      </c>
      <c r="K8" s="39">
        <v>1640</v>
      </c>
      <c r="L8" s="39">
        <f>D8+F8+H8+J8</f>
        <v>28167</v>
      </c>
      <c r="M8" s="39">
        <f>E8+G8+I8+K8</f>
        <v>23793.620000000003</v>
      </c>
    </row>
    <row r="9" spans="1:13" ht="11.25" customHeight="1">
      <c r="A9" s="541"/>
      <c r="B9" s="617"/>
      <c r="C9" s="4" t="s">
        <v>44</v>
      </c>
      <c r="D9" s="39">
        <v>1910</v>
      </c>
      <c r="E9" s="39">
        <f>D9*0.84545</f>
        <v>1614.8095</v>
      </c>
      <c r="F9" s="39">
        <v>2304</v>
      </c>
      <c r="G9" s="39">
        <v>1892</v>
      </c>
      <c r="H9" s="251">
        <v>22</v>
      </c>
      <c r="I9" s="251">
        <v>18</v>
      </c>
      <c r="J9" s="39">
        <v>0</v>
      </c>
      <c r="K9" s="39">
        <v>0</v>
      </c>
      <c r="L9" s="39">
        <f>D9+F9+H9+J9</f>
        <v>4236</v>
      </c>
      <c r="M9" s="39">
        <f aca="true" t="shared" si="0" ref="M9:M47">E9+G9+I9+K9</f>
        <v>3524.8095000000003</v>
      </c>
    </row>
    <row r="10" spans="1:13" ht="11.25" customHeight="1">
      <c r="A10" s="541"/>
      <c r="B10" s="617"/>
      <c r="C10" s="4" t="s">
        <v>45</v>
      </c>
      <c r="D10" s="39">
        <v>991</v>
      </c>
      <c r="E10" s="39">
        <f>D10*0.84545</f>
        <v>837.84095</v>
      </c>
      <c r="F10" s="39">
        <v>7019</v>
      </c>
      <c r="G10" s="39">
        <v>5667</v>
      </c>
      <c r="H10" s="251">
        <v>22</v>
      </c>
      <c r="I10" s="251">
        <v>18</v>
      </c>
      <c r="J10" s="39">
        <v>0</v>
      </c>
      <c r="K10" s="39">
        <v>0</v>
      </c>
      <c r="L10" s="39">
        <f>D10+F10+H10+J10</f>
        <v>8032</v>
      </c>
      <c r="M10" s="39">
        <f t="shared" si="0"/>
        <v>6522.84095</v>
      </c>
    </row>
    <row r="11" spans="1:13" ht="11.25" customHeight="1">
      <c r="A11" s="541"/>
      <c r="B11" s="617"/>
      <c r="C11" s="6" t="s">
        <v>46</v>
      </c>
      <c r="D11" s="140">
        <f>D8+D9+D10</f>
        <v>26501</v>
      </c>
      <c r="E11" s="140">
        <f>E8+E9+E10</f>
        <v>22405.270450000004</v>
      </c>
      <c r="F11" s="140">
        <f>SUM(F8:F10)</f>
        <v>11796</v>
      </c>
      <c r="G11" s="140">
        <f>SUM(G8:G10)</f>
        <v>9634</v>
      </c>
      <c r="H11" s="252">
        <f>SUM(H8:H10)</f>
        <v>196</v>
      </c>
      <c r="I11" s="252">
        <f>SUM(I8:I10)</f>
        <v>162</v>
      </c>
      <c r="J11" s="140">
        <v>1942</v>
      </c>
      <c r="K11" s="140">
        <v>1640</v>
      </c>
      <c r="L11" s="140">
        <f>SUM(L8:L10)</f>
        <v>40435</v>
      </c>
      <c r="M11" s="140">
        <f>SUM(M8:M10)</f>
        <v>33841.27045</v>
      </c>
    </row>
    <row r="12" spans="1:13" ht="11.25" customHeight="1">
      <c r="A12" s="541"/>
      <c r="B12" s="617"/>
      <c r="C12" s="4" t="s">
        <v>47</v>
      </c>
      <c r="D12" s="39">
        <v>46160</v>
      </c>
      <c r="E12" s="39">
        <f>D12*0.8893</f>
        <v>41050.087999999996</v>
      </c>
      <c r="F12" s="83">
        <v>32838</v>
      </c>
      <c r="G12" s="39">
        <v>28216</v>
      </c>
      <c r="H12" s="251">
        <v>38083</v>
      </c>
      <c r="I12" s="251">
        <v>31274</v>
      </c>
      <c r="J12" s="39">
        <v>10958</v>
      </c>
      <c r="K12" s="39">
        <v>9072</v>
      </c>
      <c r="L12" s="39">
        <f>D12+F12+H12+J12</f>
        <v>128039</v>
      </c>
      <c r="M12" s="39">
        <f t="shared" si="0"/>
        <v>109612.08799999999</v>
      </c>
    </row>
    <row r="13" spans="1:13" ht="11.25" customHeight="1">
      <c r="A13" s="541"/>
      <c r="B13" s="617"/>
      <c r="C13" s="4" t="s">
        <v>48</v>
      </c>
      <c r="D13" s="39">
        <v>2091</v>
      </c>
      <c r="E13" s="39">
        <f>D13*0.8893</f>
        <v>1859.5263</v>
      </c>
      <c r="F13" s="39">
        <v>4850</v>
      </c>
      <c r="G13" s="39">
        <v>4157</v>
      </c>
      <c r="H13" s="251">
        <v>1317</v>
      </c>
      <c r="I13" s="251">
        <v>1080</v>
      </c>
      <c r="J13" s="39">
        <v>400</v>
      </c>
      <c r="K13" s="39">
        <v>331</v>
      </c>
      <c r="L13" s="39">
        <f>D13+F13+H13+J13</f>
        <v>8658</v>
      </c>
      <c r="M13" s="39">
        <f t="shared" si="0"/>
        <v>7427.5262999999995</v>
      </c>
    </row>
    <row r="14" spans="1:13" ht="11.25" customHeight="1">
      <c r="A14" s="541"/>
      <c r="B14" s="617"/>
      <c r="C14" s="4" t="s">
        <v>50</v>
      </c>
      <c r="D14" s="39">
        <v>160</v>
      </c>
      <c r="E14" s="39">
        <f>D14*0.8893</f>
        <v>142.288</v>
      </c>
      <c r="F14" s="39">
        <v>224</v>
      </c>
      <c r="G14" s="39">
        <v>190</v>
      </c>
      <c r="H14" s="251">
        <v>359</v>
      </c>
      <c r="I14" s="251">
        <v>294</v>
      </c>
      <c r="J14" s="39">
        <v>0</v>
      </c>
      <c r="K14" s="39">
        <v>0</v>
      </c>
      <c r="L14" s="39">
        <f>D14+F14+H14+J14</f>
        <v>743</v>
      </c>
      <c r="M14" s="39">
        <f t="shared" si="0"/>
        <v>626.288</v>
      </c>
    </row>
    <row r="15" spans="1:13" ht="11.25" customHeight="1">
      <c r="A15" s="541"/>
      <c r="B15" s="617"/>
      <c r="C15" s="4" t="s">
        <v>49</v>
      </c>
      <c r="D15" s="39">
        <v>70</v>
      </c>
      <c r="E15" s="39">
        <f>D15*0.8893</f>
        <v>62.251</v>
      </c>
      <c r="F15" s="39">
        <v>981</v>
      </c>
      <c r="G15" s="39">
        <v>825</v>
      </c>
      <c r="H15" s="251">
        <v>1635</v>
      </c>
      <c r="I15" s="251">
        <v>1343</v>
      </c>
      <c r="J15" s="39">
        <v>0</v>
      </c>
      <c r="K15" s="39">
        <v>0</v>
      </c>
      <c r="L15" s="39">
        <f>D15+F15+H15+J15</f>
        <v>2686</v>
      </c>
      <c r="M15" s="39">
        <f t="shared" si="0"/>
        <v>2230.251</v>
      </c>
    </row>
    <row r="16" spans="1:13" ht="11.25" customHeight="1">
      <c r="A16" s="541"/>
      <c r="B16" s="617"/>
      <c r="C16" s="6" t="s">
        <v>51</v>
      </c>
      <c r="D16" s="140">
        <f>D12+D13+D14+D15</f>
        <v>48481</v>
      </c>
      <c r="E16" s="140">
        <f>E12+E13+E14+E15</f>
        <v>43114.15329999999</v>
      </c>
      <c r="F16" s="140">
        <f>SUM(F12:F15)</f>
        <v>38893</v>
      </c>
      <c r="G16" s="140">
        <f>SUM(G12:G15)</f>
        <v>33388</v>
      </c>
      <c r="H16" s="140">
        <f aca="true" t="shared" si="1" ref="H16:M16">SUM(H12:H15)</f>
        <v>41394</v>
      </c>
      <c r="I16" s="140">
        <f t="shared" si="1"/>
        <v>33991</v>
      </c>
      <c r="J16" s="140">
        <f t="shared" si="1"/>
        <v>11358</v>
      </c>
      <c r="K16" s="140">
        <f t="shared" si="1"/>
        <v>9403</v>
      </c>
      <c r="L16" s="140">
        <f t="shared" si="1"/>
        <v>140126</v>
      </c>
      <c r="M16" s="140">
        <f t="shared" si="1"/>
        <v>119896.15329999999</v>
      </c>
    </row>
    <row r="17" spans="1:13" ht="11.25" customHeight="1">
      <c r="A17" s="542"/>
      <c r="B17" s="618"/>
      <c r="C17" s="56" t="s">
        <v>291</v>
      </c>
      <c r="D17" s="51">
        <f aca="true" t="shared" si="2" ref="D17:M17">D11+D16</f>
        <v>74982</v>
      </c>
      <c r="E17" s="51">
        <f t="shared" si="2"/>
        <v>65519.423749999994</v>
      </c>
      <c r="F17" s="69">
        <f t="shared" si="2"/>
        <v>50689</v>
      </c>
      <c r="G17" s="69">
        <f t="shared" si="2"/>
        <v>43022</v>
      </c>
      <c r="H17" s="69">
        <f t="shared" si="2"/>
        <v>41590</v>
      </c>
      <c r="I17" s="69">
        <f t="shared" si="2"/>
        <v>34153</v>
      </c>
      <c r="J17" s="51">
        <f t="shared" si="2"/>
        <v>13300</v>
      </c>
      <c r="K17" s="51">
        <f t="shared" si="2"/>
        <v>11043</v>
      </c>
      <c r="L17" s="51">
        <f t="shared" si="2"/>
        <v>180561</v>
      </c>
      <c r="M17" s="51">
        <f t="shared" si="2"/>
        <v>153737.42375</v>
      </c>
    </row>
    <row r="18" spans="1:13" ht="11.25" customHeight="1">
      <c r="A18" s="531" t="s">
        <v>53</v>
      </c>
      <c r="B18" s="531" t="s">
        <v>54</v>
      </c>
      <c r="C18" s="4" t="s">
        <v>43</v>
      </c>
      <c r="D18" s="39">
        <v>4476</v>
      </c>
      <c r="E18" s="39">
        <f>D18*0.84545</f>
        <v>3784.2342000000003</v>
      </c>
      <c r="F18" s="83">
        <v>426</v>
      </c>
      <c r="G18" s="83">
        <v>358</v>
      </c>
      <c r="H18" s="251">
        <v>194</v>
      </c>
      <c r="I18" s="251">
        <v>159</v>
      </c>
      <c r="J18" s="39">
        <v>0</v>
      </c>
      <c r="K18" s="39"/>
      <c r="L18" s="39">
        <f>D18+F18+H18+J18</f>
        <v>5096</v>
      </c>
      <c r="M18" s="39">
        <f t="shared" si="0"/>
        <v>4301.234200000001</v>
      </c>
    </row>
    <row r="19" spans="1:13" ht="11.25" customHeight="1">
      <c r="A19" s="532"/>
      <c r="B19" s="532"/>
      <c r="C19" s="4" t="s">
        <v>44</v>
      </c>
      <c r="D19" s="39">
        <v>800</v>
      </c>
      <c r="E19" s="39">
        <f>D19*0.84545</f>
        <v>676.36</v>
      </c>
      <c r="F19" s="83">
        <v>196</v>
      </c>
      <c r="G19" s="83">
        <v>164</v>
      </c>
      <c r="H19" s="251">
        <v>44</v>
      </c>
      <c r="I19" s="251">
        <v>36</v>
      </c>
      <c r="J19" s="39">
        <v>0</v>
      </c>
      <c r="K19" s="39"/>
      <c r="L19" s="39">
        <f>D19+F19+H19+J19</f>
        <v>1040</v>
      </c>
      <c r="M19" s="39">
        <f t="shared" si="0"/>
        <v>876.36</v>
      </c>
    </row>
    <row r="20" spans="1:13" ht="11.25" customHeight="1">
      <c r="A20" s="532"/>
      <c r="B20" s="532"/>
      <c r="C20" s="4" t="s">
        <v>45</v>
      </c>
      <c r="D20" s="39">
        <v>500</v>
      </c>
      <c r="E20" s="39">
        <f>D20*0.84545</f>
        <v>422.725</v>
      </c>
      <c r="F20" s="83">
        <v>534</v>
      </c>
      <c r="G20" s="83">
        <v>448</v>
      </c>
      <c r="H20" s="251">
        <v>11</v>
      </c>
      <c r="I20" s="251">
        <v>9</v>
      </c>
      <c r="J20" s="39">
        <v>0</v>
      </c>
      <c r="K20" s="39"/>
      <c r="L20" s="39">
        <f>D20+F20+H20+J20</f>
        <v>1045</v>
      </c>
      <c r="M20" s="39">
        <f t="shared" si="0"/>
        <v>879.725</v>
      </c>
    </row>
    <row r="21" spans="1:13" ht="11.25" customHeight="1">
      <c r="A21" s="532"/>
      <c r="B21" s="532"/>
      <c r="C21" s="6" t="s">
        <v>46</v>
      </c>
      <c r="D21" s="140">
        <f>D18+D19+D20</f>
        <v>5776</v>
      </c>
      <c r="E21" s="140">
        <f>E18+E19+E20</f>
        <v>4883.319200000001</v>
      </c>
      <c r="F21" s="140">
        <f>SUM(F18:F20)</f>
        <v>1156</v>
      </c>
      <c r="G21" s="140">
        <f>SUM(G18:G20)</f>
        <v>970</v>
      </c>
      <c r="H21" s="252">
        <f>SUM(H18:H20)</f>
        <v>249</v>
      </c>
      <c r="I21" s="252">
        <f>SUM(I18:I20)</f>
        <v>204</v>
      </c>
      <c r="J21" s="140">
        <v>0</v>
      </c>
      <c r="K21" s="140">
        <v>0</v>
      </c>
      <c r="L21" s="140">
        <f>SUM(L18:L20)</f>
        <v>7181</v>
      </c>
      <c r="M21" s="140">
        <f>SUM(M18:M20)</f>
        <v>6057.319200000001</v>
      </c>
    </row>
    <row r="22" spans="1:13" ht="11.25" customHeight="1">
      <c r="A22" s="532"/>
      <c r="B22" s="532"/>
      <c r="C22" s="4" t="s">
        <v>47</v>
      </c>
      <c r="D22" s="39">
        <v>5700</v>
      </c>
      <c r="E22" s="39">
        <f>D22*0.8893</f>
        <v>5069.01</v>
      </c>
      <c r="F22" s="83">
        <v>4570</v>
      </c>
      <c r="G22" s="83">
        <v>3845</v>
      </c>
      <c r="H22" s="251">
        <v>1310</v>
      </c>
      <c r="I22" s="251">
        <v>1076</v>
      </c>
      <c r="J22" s="39">
        <v>4118</v>
      </c>
      <c r="K22" s="39">
        <v>3354</v>
      </c>
      <c r="L22" s="39">
        <f>D22+F22+H22+J22</f>
        <v>15698</v>
      </c>
      <c r="M22" s="39">
        <f t="shared" si="0"/>
        <v>13344.01</v>
      </c>
    </row>
    <row r="23" spans="1:13" ht="11.25" customHeight="1">
      <c r="A23" s="532"/>
      <c r="B23" s="532"/>
      <c r="C23" s="4" t="s">
        <v>48</v>
      </c>
      <c r="D23" s="39">
        <v>1500</v>
      </c>
      <c r="E23" s="39">
        <f>D23*0.8893</f>
        <v>1333.95</v>
      </c>
      <c r="F23" s="83">
        <v>2826</v>
      </c>
      <c r="G23" s="83">
        <v>2378</v>
      </c>
      <c r="H23" s="251">
        <v>45</v>
      </c>
      <c r="I23" s="251">
        <v>37</v>
      </c>
      <c r="J23" s="39">
        <v>86</v>
      </c>
      <c r="K23" s="39">
        <v>70</v>
      </c>
      <c r="L23" s="39">
        <f>D23+F23+H23+J23</f>
        <v>4457</v>
      </c>
      <c r="M23" s="39">
        <f t="shared" si="0"/>
        <v>3818.95</v>
      </c>
    </row>
    <row r="24" spans="1:13" ht="11.25" customHeight="1">
      <c r="A24" s="532"/>
      <c r="B24" s="532"/>
      <c r="C24" s="4" t="s">
        <v>50</v>
      </c>
      <c r="D24" s="39">
        <v>20</v>
      </c>
      <c r="E24" s="39">
        <f>D24*0.8893</f>
        <v>17.786</v>
      </c>
      <c r="F24" s="83">
        <v>134</v>
      </c>
      <c r="G24" s="83">
        <v>112</v>
      </c>
      <c r="H24" s="251">
        <v>12</v>
      </c>
      <c r="I24" s="251">
        <v>10</v>
      </c>
      <c r="J24" s="39">
        <v>0</v>
      </c>
      <c r="K24" s="39">
        <v>0</v>
      </c>
      <c r="L24" s="39">
        <f>D24+F24+H24+J24</f>
        <v>166</v>
      </c>
      <c r="M24" s="39">
        <f t="shared" si="0"/>
        <v>139.786</v>
      </c>
    </row>
    <row r="25" spans="1:13" ht="11.25" customHeight="1">
      <c r="A25" s="532"/>
      <c r="B25" s="532"/>
      <c r="C25" s="4" t="s">
        <v>49</v>
      </c>
      <c r="D25" s="39">
        <v>280</v>
      </c>
      <c r="E25" s="39">
        <f>D25*0.8893</f>
        <v>249.004</v>
      </c>
      <c r="F25" s="83">
        <v>500</v>
      </c>
      <c r="G25" s="83">
        <v>420</v>
      </c>
      <c r="H25" s="251">
        <v>56</v>
      </c>
      <c r="I25" s="251">
        <v>46</v>
      </c>
      <c r="J25" s="39">
        <v>504</v>
      </c>
      <c r="K25" s="39">
        <v>410</v>
      </c>
      <c r="L25" s="39">
        <f>D25+F25+H25+J25</f>
        <v>1340</v>
      </c>
      <c r="M25" s="39">
        <f t="shared" si="0"/>
        <v>1125.004</v>
      </c>
    </row>
    <row r="26" spans="1:13" ht="11.25" customHeight="1">
      <c r="A26" s="532"/>
      <c r="B26" s="532"/>
      <c r="C26" s="6" t="s">
        <v>51</v>
      </c>
      <c r="D26" s="140">
        <f>D22+D23+D24+D25</f>
        <v>7500</v>
      </c>
      <c r="E26" s="140">
        <f>E22+E23+E24+E25</f>
        <v>6669.75</v>
      </c>
      <c r="F26" s="87">
        <f>SUM(F22:F25)</f>
        <v>8030</v>
      </c>
      <c r="G26" s="87">
        <f>SUM(G22:G25)</f>
        <v>6755</v>
      </c>
      <c r="H26" s="140">
        <f aca="true" t="shared" si="3" ref="H26:M26">SUM(H22:H25)</f>
        <v>1423</v>
      </c>
      <c r="I26" s="140">
        <f t="shared" si="3"/>
        <v>1169</v>
      </c>
      <c r="J26" s="140">
        <f t="shared" si="3"/>
        <v>4708</v>
      </c>
      <c r="K26" s="140">
        <f t="shared" si="3"/>
        <v>3834</v>
      </c>
      <c r="L26" s="140">
        <f t="shared" si="3"/>
        <v>21661</v>
      </c>
      <c r="M26" s="140">
        <f t="shared" si="3"/>
        <v>18427.75</v>
      </c>
    </row>
    <row r="27" spans="1:13" ht="11.25" customHeight="1">
      <c r="A27" s="532"/>
      <c r="B27" s="533"/>
      <c r="C27" s="56" t="s">
        <v>291</v>
      </c>
      <c r="D27" s="51">
        <f>D21+D26</f>
        <v>13276</v>
      </c>
      <c r="E27" s="51">
        <f>E21+E26</f>
        <v>11553.069200000002</v>
      </c>
      <c r="F27" s="69">
        <f aca="true" t="shared" si="4" ref="F27:K27">F21+F26</f>
        <v>9186</v>
      </c>
      <c r="G27" s="69">
        <f t="shared" si="4"/>
        <v>7725</v>
      </c>
      <c r="H27" s="69">
        <f t="shared" si="4"/>
        <v>1672</v>
      </c>
      <c r="I27" s="69">
        <f t="shared" si="4"/>
        <v>1373</v>
      </c>
      <c r="J27" s="51">
        <f t="shared" si="4"/>
        <v>4708</v>
      </c>
      <c r="K27" s="51">
        <f t="shared" si="4"/>
        <v>3834</v>
      </c>
      <c r="L27" s="51">
        <f>D27+F27+H27+J27</f>
        <v>28842</v>
      </c>
      <c r="M27" s="51">
        <f t="shared" si="0"/>
        <v>24485.0692</v>
      </c>
    </row>
    <row r="28" spans="1:13" ht="11.25" customHeight="1">
      <c r="A28" s="532"/>
      <c r="B28" s="531" t="s">
        <v>55</v>
      </c>
      <c r="C28" s="4" t="s">
        <v>43</v>
      </c>
      <c r="D28" s="39">
        <v>750</v>
      </c>
      <c r="E28" s="39">
        <f>D28*0.84545</f>
        <v>634.0875</v>
      </c>
      <c r="F28" s="83">
        <v>907</v>
      </c>
      <c r="G28" s="83">
        <v>762</v>
      </c>
      <c r="H28" s="251">
        <v>0</v>
      </c>
      <c r="I28" s="251">
        <v>0</v>
      </c>
      <c r="J28" s="39">
        <v>0</v>
      </c>
      <c r="K28" s="39">
        <v>0</v>
      </c>
      <c r="L28" s="39">
        <f>D28+F28+H28+J28</f>
        <v>1657</v>
      </c>
      <c r="M28" s="39">
        <f t="shared" si="0"/>
        <v>1396.0875</v>
      </c>
    </row>
    <row r="29" spans="1:13" ht="11.25" customHeight="1">
      <c r="A29" s="532"/>
      <c r="B29" s="532"/>
      <c r="C29" s="4" t="s">
        <v>44</v>
      </c>
      <c r="D29" s="39">
        <v>30</v>
      </c>
      <c r="E29" s="39">
        <f>D29*0.84545</f>
        <v>25.363500000000002</v>
      </c>
      <c r="F29" s="83">
        <v>135</v>
      </c>
      <c r="G29" s="83">
        <v>118</v>
      </c>
      <c r="H29" s="251">
        <v>0</v>
      </c>
      <c r="I29" s="251">
        <v>0</v>
      </c>
      <c r="J29" s="39">
        <v>0</v>
      </c>
      <c r="K29" s="39">
        <v>0</v>
      </c>
      <c r="L29" s="39">
        <f>D29+F29+H29+J29</f>
        <v>165</v>
      </c>
      <c r="M29" s="39">
        <f t="shared" si="0"/>
        <v>143.3635</v>
      </c>
    </row>
    <row r="30" spans="1:13" ht="11.25" customHeight="1">
      <c r="A30" s="532"/>
      <c r="B30" s="532"/>
      <c r="C30" s="4" t="s">
        <v>45</v>
      </c>
      <c r="D30" s="39">
        <v>9</v>
      </c>
      <c r="E30" s="39">
        <f>D30*0.84545</f>
        <v>7.60905</v>
      </c>
      <c r="F30" s="83">
        <v>152</v>
      </c>
      <c r="G30" s="83">
        <v>124</v>
      </c>
      <c r="H30" s="251">
        <v>0</v>
      </c>
      <c r="I30" s="251">
        <v>0</v>
      </c>
      <c r="J30" s="39">
        <v>0</v>
      </c>
      <c r="K30" s="39">
        <v>0</v>
      </c>
      <c r="L30" s="39">
        <f>D30+F30+H30+J30</f>
        <v>161</v>
      </c>
      <c r="M30" s="39">
        <f t="shared" si="0"/>
        <v>131.60905</v>
      </c>
    </row>
    <row r="31" spans="1:13" ht="11.25" customHeight="1">
      <c r="A31" s="532"/>
      <c r="B31" s="532"/>
      <c r="C31" s="6" t="s">
        <v>46</v>
      </c>
      <c r="D31" s="140">
        <f>SUM(D28:D30)</f>
        <v>789</v>
      </c>
      <c r="E31" s="140">
        <f>SUM(E28:E30)</f>
        <v>667.06005</v>
      </c>
      <c r="F31" s="87">
        <f>SUM(F28:F30)</f>
        <v>1194</v>
      </c>
      <c r="G31" s="87">
        <f>SUM(G28:G30)</f>
        <v>1004</v>
      </c>
      <c r="H31" s="252">
        <v>0</v>
      </c>
      <c r="I31" s="252">
        <v>0</v>
      </c>
      <c r="J31" s="140">
        <v>0</v>
      </c>
      <c r="K31" s="140">
        <v>0</v>
      </c>
      <c r="L31" s="140">
        <f>SUM(L28:L30)</f>
        <v>1983</v>
      </c>
      <c r="M31" s="140">
        <f>SUM(M28:M30)</f>
        <v>1671.06005</v>
      </c>
    </row>
    <row r="32" spans="1:13" ht="11.25" customHeight="1">
      <c r="A32" s="532"/>
      <c r="B32" s="532"/>
      <c r="C32" s="4" t="s">
        <v>47</v>
      </c>
      <c r="D32" s="39">
        <v>7500</v>
      </c>
      <c r="E32" s="39">
        <f>D32*0.8893</f>
        <v>6669.75</v>
      </c>
      <c r="F32" s="83">
        <v>6381</v>
      </c>
      <c r="G32" s="83">
        <v>5323</v>
      </c>
      <c r="H32" s="251">
        <v>1472</v>
      </c>
      <c r="I32" s="251">
        <v>1209</v>
      </c>
      <c r="J32" s="39">
        <v>2200</v>
      </c>
      <c r="K32" s="39">
        <v>1793</v>
      </c>
      <c r="L32" s="39">
        <f>D32+F32+H32+J32</f>
        <v>17553</v>
      </c>
      <c r="M32" s="39">
        <f t="shared" si="0"/>
        <v>14994.75</v>
      </c>
    </row>
    <row r="33" spans="1:13" ht="11.25" customHeight="1">
      <c r="A33" s="532"/>
      <c r="B33" s="532"/>
      <c r="C33" s="4" t="s">
        <v>48</v>
      </c>
      <c r="D33" s="39">
        <v>1509</v>
      </c>
      <c r="E33" s="39">
        <f>D33*0.8893</f>
        <v>1341.9537</v>
      </c>
      <c r="F33" s="83">
        <v>1628</v>
      </c>
      <c r="G33" s="83">
        <v>1374</v>
      </c>
      <c r="H33" s="251">
        <v>51</v>
      </c>
      <c r="I33" s="251">
        <v>42</v>
      </c>
      <c r="J33" s="39">
        <v>0</v>
      </c>
      <c r="K33" s="39">
        <v>0</v>
      </c>
      <c r="L33" s="39">
        <f>D33+F33+H33+J33</f>
        <v>3188</v>
      </c>
      <c r="M33" s="39">
        <f t="shared" si="0"/>
        <v>2757.9537</v>
      </c>
    </row>
    <row r="34" spans="1:13" ht="11.25" customHeight="1">
      <c r="A34" s="532"/>
      <c r="B34" s="532"/>
      <c r="C34" s="4" t="s">
        <v>50</v>
      </c>
      <c r="D34" s="39">
        <v>20</v>
      </c>
      <c r="E34" s="39">
        <f>D34*0.8893</f>
        <v>17.786</v>
      </c>
      <c r="F34" s="83">
        <v>62</v>
      </c>
      <c r="G34" s="83">
        <v>53</v>
      </c>
      <c r="H34" s="251">
        <v>14</v>
      </c>
      <c r="I34" s="251">
        <v>11</v>
      </c>
      <c r="J34" s="39">
        <v>0</v>
      </c>
      <c r="K34" s="39">
        <v>0</v>
      </c>
      <c r="L34" s="39">
        <f>D34+F34+H34+J34</f>
        <v>96</v>
      </c>
      <c r="M34" s="39">
        <f t="shared" si="0"/>
        <v>81.786</v>
      </c>
    </row>
    <row r="35" spans="1:13" ht="11.25" customHeight="1">
      <c r="A35" s="532"/>
      <c r="B35" s="532"/>
      <c r="C35" s="4" t="s">
        <v>49</v>
      </c>
      <c r="D35" s="39">
        <v>450</v>
      </c>
      <c r="E35" s="39">
        <f>D35*0.8893</f>
        <v>400.185</v>
      </c>
      <c r="F35" s="83">
        <v>385</v>
      </c>
      <c r="G35" s="83">
        <v>325</v>
      </c>
      <c r="H35" s="251">
        <v>63</v>
      </c>
      <c r="I35" s="251">
        <v>52</v>
      </c>
      <c r="J35" s="39">
        <v>0</v>
      </c>
      <c r="K35" s="39">
        <v>0</v>
      </c>
      <c r="L35" s="39">
        <f>D35+F35+H35+J35</f>
        <v>898</v>
      </c>
      <c r="M35" s="39">
        <f t="shared" si="0"/>
        <v>777.185</v>
      </c>
    </row>
    <row r="36" spans="1:13" ht="11.25" customHeight="1">
      <c r="A36" s="532"/>
      <c r="B36" s="532"/>
      <c r="C36" s="6" t="s">
        <v>51</v>
      </c>
      <c r="D36" s="140">
        <f>SUM(D32:D35)</f>
        <v>9479</v>
      </c>
      <c r="E36" s="140">
        <f>D36*0.889</f>
        <v>8426.831</v>
      </c>
      <c r="F36" s="87">
        <f>SUM(F32:F35)</f>
        <v>8456</v>
      </c>
      <c r="G36" s="87">
        <f>SUM(G32:G35)</f>
        <v>7075</v>
      </c>
      <c r="H36" s="140">
        <f aca="true" t="shared" si="5" ref="H36:M36">SUM(H32:H35)</f>
        <v>1600</v>
      </c>
      <c r="I36" s="140">
        <f t="shared" si="5"/>
        <v>1314</v>
      </c>
      <c r="J36" s="140">
        <f t="shared" si="5"/>
        <v>2200</v>
      </c>
      <c r="K36" s="140">
        <f t="shared" si="5"/>
        <v>1793</v>
      </c>
      <c r="L36" s="140">
        <f t="shared" si="5"/>
        <v>21735</v>
      </c>
      <c r="M36" s="140">
        <f t="shared" si="5"/>
        <v>18611.6747</v>
      </c>
    </row>
    <row r="37" spans="1:13" ht="11.25" customHeight="1">
      <c r="A37" s="533"/>
      <c r="B37" s="533"/>
      <c r="C37" s="56" t="s">
        <v>291</v>
      </c>
      <c r="D37" s="51">
        <f aca="true" t="shared" si="6" ref="D37:M37">D31+D36</f>
        <v>10268</v>
      </c>
      <c r="E37" s="51">
        <f t="shared" si="6"/>
        <v>9093.89105</v>
      </c>
      <c r="F37" s="69">
        <f t="shared" si="6"/>
        <v>9650</v>
      </c>
      <c r="G37" s="69">
        <f t="shared" si="6"/>
        <v>8079</v>
      </c>
      <c r="H37" s="69">
        <f t="shared" si="6"/>
        <v>1600</v>
      </c>
      <c r="I37" s="69">
        <f t="shared" si="6"/>
        <v>1314</v>
      </c>
      <c r="J37" s="51">
        <f t="shared" si="6"/>
        <v>2200</v>
      </c>
      <c r="K37" s="51">
        <f t="shared" si="6"/>
        <v>1793</v>
      </c>
      <c r="L37" s="51">
        <f t="shared" si="6"/>
        <v>23718</v>
      </c>
      <c r="M37" s="51">
        <f t="shared" si="6"/>
        <v>20282.73475</v>
      </c>
    </row>
    <row r="38" spans="1:13" ht="11.25" customHeight="1">
      <c r="A38" s="523" t="s">
        <v>56</v>
      </c>
      <c r="B38" s="524"/>
      <c r="C38" s="525"/>
      <c r="D38" s="80">
        <f>D27+D37</f>
        <v>23544</v>
      </c>
      <c r="E38" s="80">
        <f>E27+E37</f>
        <v>20646.960250000004</v>
      </c>
      <c r="F38" s="52">
        <f aca="true" t="shared" si="7" ref="F38:K38">F27+F37</f>
        <v>18836</v>
      </c>
      <c r="G38" s="52">
        <f t="shared" si="7"/>
        <v>15804</v>
      </c>
      <c r="H38" s="52">
        <f t="shared" si="7"/>
        <v>3272</v>
      </c>
      <c r="I38" s="52">
        <f t="shared" si="7"/>
        <v>2687</v>
      </c>
      <c r="J38" s="80">
        <f t="shared" si="7"/>
        <v>6908</v>
      </c>
      <c r="K38" s="80">
        <f t="shared" si="7"/>
        <v>5627</v>
      </c>
      <c r="L38" s="80">
        <f aca="true" t="shared" si="8" ref="L38:L48">D38+F38+H38+J38</f>
        <v>52560</v>
      </c>
      <c r="M38" s="80">
        <f t="shared" si="0"/>
        <v>44764.960250000004</v>
      </c>
    </row>
    <row r="39" spans="1:13" ht="11.25" customHeight="1">
      <c r="A39" s="540" t="s">
        <v>396</v>
      </c>
      <c r="B39" s="616"/>
      <c r="C39" s="4" t="s">
        <v>43</v>
      </c>
      <c r="D39" s="39">
        <f aca="true" t="shared" si="9" ref="D39:E41">D8+D18+D28</f>
        <v>28826</v>
      </c>
      <c r="E39" s="39">
        <f>E8+E18+E28</f>
        <v>24370.941700000003</v>
      </c>
      <c r="F39" s="68">
        <f aca="true" t="shared" si="10" ref="F39:I41">F8+F18+F28</f>
        <v>3806</v>
      </c>
      <c r="G39" s="68">
        <f t="shared" si="10"/>
        <v>3195</v>
      </c>
      <c r="H39" s="68">
        <f t="shared" si="10"/>
        <v>346</v>
      </c>
      <c r="I39" s="68">
        <f t="shared" si="10"/>
        <v>285</v>
      </c>
      <c r="J39" s="39">
        <f aca="true" t="shared" si="11" ref="J39:K41">J8+J18+J28</f>
        <v>1942</v>
      </c>
      <c r="K39" s="39">
        <f t="shared" si="11"/>
        <v>1640</v>
      </c>
      <c r="L39" s="39">
        <f t="shared" si="8"/>
        <v>34920</v>
      </c>
      <c r="M39" s="39">
        <f t="shared" si="0"/>
        <v>29490.941700000003</v>
      </c>
    </row>
    <row r="40" spans="1:13" ht="11.25" customHeight="1">
      <c r="A40" s="541"/>
      <c r="B40" s="617"/>
      <c r="C40" s="4" t="s">
        <v>44</v>
      </c>
      <c r="D40" s="39">
        <f t="shared" si="9"/>
        <v>2740</v>
      </c>
      <c r="E40" s="39">
        <f t="shared" si="9"/>
        <v>2316.533</v>
      </c>
      <c r="F40" s="68">
        <f t="shared" si="10"/>
        <v>2635</v>
      </c>
      <c r="G40" s="68">
        <f t="shared" si="10"/>
        <v>2174</v>
      </c>
      <c r="H40" s="68">
        <f t="shared" si="10"/>
        <v>66</v>
      </c>
      <c r="I40" s="68">
        <f t="shared" si="10"/>
        <v>54</v>
      </c>
      <c r="J40" s="39">
        <f t="shared" si="11"/>
        <v>0</v>
      </c>
      <c r="K40" s="39">
        <f t="shared" si="11"/>
        <v>0</v>
      </c>
      <c r="L40" s="39">
        <f t="shared" si="8"/>
        <v>5441</v>
      </c>
      <c r="M40" s="39">
        <f t="shared" si="0"/>
        <v>4544.532999999999</v>
      </c>
    </row>
    <row r="41" spans="1:13" ht="11.25" customHeight="1">
      <c r="A41" s="541"/>
      <c r="B41" s="617"/>
      <c r="C41" s="4" t="s">
        <v>45</v>
      </c>
      <c r="D41" s="39">
        <f t="shared" si="9"/>
        <v>1500</v>
      </c>
      <c r="E41" s="39">
        <f t="shared" si="9"/>
        <v>1268.1750000000002</v>
      </c>
      <c r="F41" s="68">
        <f t="shared" si="10"/>
        <v>7705</v>
      </c>
      <c r="G41" s="68">
        <f t="shared" si="10"/>
        <v>6239</v>
      </c>
      <c r="H41" s="68">
        <f t="shared" si="10"/>
        <v>33</v>
      </c>
      <c r="I41" s="68">
        <f t="shared" si="10"/>
        <v>27</v>
      </c>
      <c r="J41" s="39">
        <f t="shared" si="11"/>
        <v>0</v>
      </c>
      <c r="K41" s="39">
        <f t="shared" si="11"/>
        <v>0</v>
      </c>
      <c r="L41" s="39">
        <f t="shared" si="8"/>
        <v>9238</v>
      </c>
      <c r="M41" s="39">
        <f t="shared" si="0"/>
        <v>7534.175</v>
      </c>
    </row>
    <row r="42" spans="1:13" ht="11.25" customHeight="1">
      <c r="A42" s="541"/>
      <c r="B42" s="617"/>
      <c r="C42" s="56" t="s">
        <v>46</v>
      </c>
      <c r="D42" s="51">
        <f>SUM(D39:D41)</f>
        <v>33066</v>
      </c>
      <c r="E42" s="51">
        <f>SUM(E39:E41)</f>
        <v>27955.6497</v>
      </c>
      <c r="F42" s="69">
        <f aca="true" t="shared" si="12" ref="F42:K42">SUM(F39:F41)</f>
        <v>14146</v>
      </c>
      <c r="G42" s="69">
        <f t="shared" si="12"/>
        <v>11608</v>
      </c>
      <c r="H42" s="69">
        <f>SUM(H39:H41)</f>
        <v>445</v>
      </c>
      <c r="I42" s="69">
        <f>SUM(I39:I41)</f>
        <v>366</v>
      </c>
      <c r="J42" s="51">
        <f t="shared" si="12"/>
        <v>1942</v>
      </c>
      <c r="K42" s="51">
        <f t="shared" si="12"/>
        <v>1640</v>
      </c>
      <c r="L42" s="51">
        <f t="shared" si="8"/>
        <v>49599</v>
      </c>
      <c r="M42" s="51">
        <f t="shared" si="0"/>
        <v>41569.6497</v>
      </c>
    </row>
    <row r="43" spans="1:13" ht="11.25" customHeight="1">
      <c r="A43" s="541"/>
      <c r="B43" s="617"/>
      <c r="C43" s="4" t="s">
        <v>47</v>
      </c>
      <c r="D43" s="39">
        <f aca="true" t="shared" si="13" ref="D43:E46">D12+D22+D32</f>
        <v>59360</v>
      </c>
      <c r="E43" s="39">
        <f>E12+E22+E32</f>
        <v>52788.848</v>
      </c>
      <c r="F43" s="68">
        <f aca="true" t="shared" si="14" ref="F43:I46">F12+F22+F32</f>
        <v>43789</v>
      </c>
      <c r="G43" s="68">
        <f t="shared" si="14"/>
        <v>37384</v>
      </c>
      <c r="H43" s="68">
        <f>H12+H22+H32</f>
        <v>40865</v>
      </c>
      <c r="I43" s="68">
        <f>I12+I22+I32</f>
        <v>33559</v>
      </c>
      <c r="J43" s="39">
        <f>J12+J22+J32</f>
        <v>17276</v>
      </c>
      <c r="K43" s="39">
        <f>K12+K22+K32</f>
        <v>14219</v>
      </c>
      <c r="L43" s="39">
        <f t="shared" si="8"/>
        <v>161290</v>
      </c>
      <c r="M43" s="39">
        <f t="shared" si="0"/>
        <v>137950.848</v>
      </c>
    </row>
    <row r="44" spans="1:13" ht="11.25" customHeight="1">
      <c r="A44" s="541"/>
      <c r="B44" s="617"/>
      <c r="C44" s="4" t="s">
        <v>48</v>
      </c>
      <c r="D44" s="39">
        <f t="shared" si="13"/>
        <v>5100</v>
      </c>
      <c r="E44" s="39">
        <f t="shared" si="13"/>
        <v>4535.43</v>
      </c>
      <c r="F44" s="68">
        <f t="shared" si="14"/>
        <v>9304</v>
      </c>
      <c r="G44" s="68">
        <f t="shared" si="14"/>
        <v>7909</v>
      </c>
      <c r="H44" s="68">
        <f t="shared" si="14"/>
        <v>1413</v>
      </c>
      <c r="I44" s="68">
        <f t="shared" si="14"/>
        <v>1159</v>
      </c>
      <c r="J44" s="39">
        <f aca="true" t="shared" si="15" ref="J44:K46">J13+J23+J33</f>
        <v>486</v>
      </c>
      <c r="K44" s="39">
        <f t="shared" si="15"/>
        <v>401</v>
      </c>
      <c r="L44" s="39">
        <f t="shared" si="8"/>
        <v>16303</v>
      </c>
      <c r="M44" s="39">
        <f t="shared" si="0"/>
        <v>14004.43</v>
      </c>
    </row>
    <row r="45" spans="1:13" ht="11.25" customHeight="1">
      <c r="A45" s="541"/>
      <c r="B45" s="617"/>
      <c r="C45" s="4" t="s">
        <v>50</v>
      </c>
      <c r="D45" s="39">
        <f t="shared" si="13"/>
        <v>200</v>
      </c>
      <c r="E45" s="39">
        <f t="shared" si="13"/>
        <v>177.86</v>
      </c>
      <c r="F45" s="68">
        <f t="shared" si="14"/>
        <v>420</v>
      </c>
      <c r="G45" s="68">
        <f t="shared" si="14"/>
        <v>355</v>
      </c>
      <c r="H45" s="68">
        <f t="shared" si="14"/>
        <v>385</v>
      </c>
      <c r="I45" s="68">
        <f t="shared" si="14"/>
        <v>315</v>
      </c>
      <c r="J45" s="39">
        <f t="shared" si="15"/>
        <v>0</v>
      </c>
      <c r="K45" s="39">
        <f t="shared" si="15"/>
        <v>0</v>
      </c>
      <c r="L45" s="39">
        <f t="shared" si="8"/>
        <v>1005</v>
      </c>
      <c r="M45" s="39">
        <f t="shared" si="0"/>
        <v>847.86</v>
      </c>
    </row>
    <row r="46" spans="1:13" ht="11.25" customHeight="1">
      <c r="A46" s="541"/>
      <c r="B46" s="617"/>
      <c r="C46" s="4" t="s">
        <v>49</v>
      </c>
      <c r="D46" s="39">
        <f t="shared" si="13"/>
        <v>800</v>
      </c>
      <c r="E46" s="39">
        <f t="shared" si="13"/>
        <v>711.44</v>
      </c>
      <c r="F46" s="68">
        <f t="shared" si="14"/>
        <v>1866</v>
      </c>
      <c r="G46" s="68">
        <f t="shared" si="14"/>
        <v>1570</v>
      </c>
      <c r="H46" s="68">
        <f t="shared" si="14"/>
        <v>1754</v>
      </c>
      <c r="I46" s="68">
        <f t="shared" si="14"/>
        <v>1441</v>
      </c>
      <c r="J46" s="39">
        <f t="shared" si="15"/>
        <v>504</v>
      </c>
      <c r="K46" s="39">
        <f t="shared" si="15"/>
        <v>410</v>
      </c>
      <c r="L46" s="39">
        <f t="shared" si="8"/>
        <v>4924</v>
      </c>
      <c r="M46" s="39">
        <f t="shared" si="0"/>
        <v>4132.4400000000005</v>
      </c>
    </row>
    <row r="47" spans="1:13" ht="11.25" customHeight="1">
      <c r="A47" s="541"/>
      <c r="B47" s="617"/>
      <c r="C47" s="56" t="s">
        <v>51</v>
      </c>
      <c r="D47" s="51">
        <f>SUM(D43:D46)</f>
        <v>65460</v>
      </c>
      <c r="E47" s="51">
        <f>SUM(E43:E46)</f>
        <v>58213.578</v>
      </c>
      <c r="F47" s="69">
        <f aca="true" t="shared" si="16" ref="F47:K47">SUM(F43:F46)</f>
        <v>55379</v>
      </c>
      <c r="G47" s="69">
        <f t="shared" si="16"/>
        <v>47218</v>
      </c>
      <c r="H47" s="69">
        <f>SUM(H43:H46)</f>
        <v>44417</v>
      </c>
      <c r="I47" s="69">
        <f>SUM(I43:I46)</f>
        <v>36474</v>
      </c>
      <c r="J47" s="51">
        <f t="shared" si="16"/>
        <v>18266</v>
      </c>
      <c r="K47" s="51">
        <f t="shared" si="16"/>
        <v>15030</v>
      </c>
      <c r="L47" s="51">
        <f t="shared" si="8"/>
        <v>183522</v>
      </c>
      <c r="M47" s="51">
        <f t="shared" si="0"/>
        <v>156935.578</v>
      </c>
    </row>
    <row r="48" spans="1:13" ht="11.25" customHeight="1">
      <c r="A48" s="542"/>
      <c r="B48" s="618"/>
      <c r="C48" s="57" t="s">
        <v>9</v>
      </c>
      <c r="D48" s="80">
        <f>D42+D47</f>
        <v>98526</v>
      </c>
      <c r="E48" s="80">
        <f>E42+E47</f>
        <v>86169.2277</v>
      </c>
      <c r="F48" s="52">
        <f aca="true" t="shared" si="17" ref="F48:K48">F42+F47</f>
        <v>69525</v>
      </c>
      <c r="G48" s="52">
        <f t="shared" si="17"/>
        <v>58826</v>
      </c>
      <c r="H48" s="52">
        <f t="shared" si="17"/>
        <v>44862</v>
      </c>
      <c r="I48" s="52">
        <f t="shared" si="17"/>
        <v>36840</v>
      </c>
      <c r="J48" s="80">
        <f t="shared" si="17"/>
        <v>20208</v>
      </c>
      <c r="K48" s="80">
        <f t="shared" si="17"/>
        <v>16670</v>
      </c>
      <c r="L48" s="80">
        <f t="shared" si="8"/>
        <v>233121</v>
      </c>
      <c r="M48" s="80">
        <f>E48+G48+I48+K48</f>
        <v>198505.2277</v>
      </c>
    </row>
    <row r="50" spans="1:3" ht="12.75">
      <c r="A50" s="497" t="s">
        <v>22</v>
      </c>
      <c r="B50" s="497"/>
      <c r="C50" s="497"/>
    </row>
    <row r="51" spans="1:3" ht="12.75">
      <c r="A51" s="497" t="s">
        <v>23</v>
      </c>
      <c r="B51" s="497"/>
      <c r="C51" s="497"/>
    </row>
    <row r="52" spans="1:13" ht="12.75">
      <c r="A52" s="498" t="s">
        <v>507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</row>
    <row r="53" ht="12.75">
      <c r="M53" s="28" t="s">
        <v>42</v>
      </c>
    </row>
    <row r="54" spans="1:13" ht="12.75">
      <c r="A54" s="619" t="s">
        <v>37</v>
      </c>
      <c r="B54" s="514"/>
      <c r="C54" s="623" t="s">
        <v>38</v>
      </c>
      <c r="D54" s="478" t="s">
        <v>39</v>
      </c>
      <c r="E54" s="478"/>
      <c r="F54" s="478"/>
      <c r="G54" s="478"/>
      <c r="H54" s="478"/>
      <c r="I54" s="478"/>
      <c r="J54" s="478"/>
      <c r="K54" s="478"/>
      <c r="L54" s="478"/>
      <c r="M54" s="478"/>
    </row>
    <row r="55" spans="1:13" ht="12.75">
      <c r="A55" s="620"/>
      <c r="B55" s="515"/>
      <c r="C55" s="623"/>
      <c r="D55" s="530" t="s">
        <v>233</v>
      </c>
      <c r="E55" s="530"/>
      <c r="F55" s="530" t="s">
        <v>234</v>
      </c>
      <c r="G55" s="530"/>
      <c r="H55" s="530" t="s">
        <v>235</v>
      </c>
      <c r="I55" s="530"/>
      <c r="J55" s="530" t="s">
        <v>236</v>
      </c>
      <c r="K55" s="530"/>
      <c r="L55" s="530" t="s">
        <v>237</v>
      </c>
      <c r="M55" s="530"/>
    </row>
    <row r="56" spans="1:13" ht="12.75">
      <c r="A56" s="621"/>
      <c r="B56" s="622"/>
      <c r="C56" s="623"/>
      <c r="D56" s="43" t="s">
        <v>40</v>
      </c>
      <c r="E56" s="43" t="s">
        <v>41</v>
      </c>
      <c r="F56" s="43" t="s">
        <v>40</v>
      </c>
      <c r="G56" s="43" t="s">
        <v>41</v>
      </c>
      <c r="H56" s="43" t="s">
        <v>40</v>
      </c>
      <c r="I56" s="43" t="s">
        <v>41</v>
      </c>
      <c r="J56" s="43" t="s">
        <v>40</v>
      </c>
      <c r="K56" s="43" t="s">
        <v>41</v>
      </c>
      <c r="L56" s="43" t="s">
        <v>40</v>
      </c>
      <c r="M56" s="43" t="s">
        <v>41</v>
      </c>
    </row>
    <row r="57" spans="1:13" ht="11.25" customHeight="1">
      <c r="A57" s="540" t="s">
        <v>52</v>
      </c>
      <c r="B57" s="616"/>
      <c r="C57" s="4" t="s">
        <v>43</v>
      </c>
      <c r="D57" s="39">
        <v>0</v>
      </c>
      <c r="E57" s="39">
        <v>0</v>
      </c>
      <c r="F57" s="68">
        <v>0</v>
      </c>
      <c r="G57" s="68">
        <v>0</v>
      </c>
      <c r="H57" s="83">
        <v>0</v>
      </c>
      <c r="I57" s="83"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0.5" customHeight="1">
      <c r="A58" s="541"/>
      <c r="B58" s="617"/>
      <c r="C58" s="4" t="s">
        <v>44</v>
      </c>
      <c r="D58" s="39">
        <v>0</v>
      </c>
      <c r="E58" s="39">
        <v>0</v>
      </c>
      <c r="F58" s="68">
        <v>0</v>
      </c>
      <c r="G58" s="68">
        <v>0</v>
      </c>
      <c r="H58" s="83">
        <v>0</v>
      </c>
      <c r="I58" s="83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1.25" customHeight="1">
      <c r="A59" s="541"/>
      <c r="B59" s="617"/>
      <c r="C59" s="4" t="s">
        <v>45</v>
      </c>
      <c r="D59" s="39">
        <v>0</v>
      </c>
      <c r="E59" s="39">
        <v>0</v>
      </c>
      <c r="F59" s="68">
        <v>0</v>
      </c>
      <c r="G59" s="68">
        <v>0</v>
      </c>
      <c r="H59" s="83">
        <v>0</v>
      </c>
      <c r="I59" s="83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10.5" customHeight="1">
      <c r="A60" s="541"/>
      <c r="B60" s="617"/>
      <c r="C60" s="6" t="s">
        <v>46</v>
      </c>
      <c r="D60" s="140">
        <v>0</v>
      </c>
      <c r="E60" s="140">
        <v>0</v>
      </c>
      <c r="F60" s="140">
        <f>SUM(F57:F59)</f>
        <v>0</v>
      </c>
      <c r="G60" s="140">
        <f>SUM(G57:G59)</f>
        <v>0</v>
      </c>
      <c r="H60" s="87">
        <v>0</v>
      </c>
      <c r="I60" s="87">
        <v>0</v>
      </c>
      <c r="J60" s="140">
        <v>0</v>
      </c>
      <c r="K60" s="140">
        <v>0</v>
      </c>
      <c r="L60" s="140">
        <f>SUM(L57:L59)</f>
        <v>0</v>
      </c>
      <c r="M60" s="140">
        <f>SUM(M57:M59)</f>
        <v>0</v>
      </c>
    </row>
    <row r="61" spans="1:13" ht="11.25" customHeight="1">
      <c r="A61" s="541"/>
      <c r="B61" s="617"/>
      <c r="C61" s="4" t="s">
        <v>47</v>
      </c>
      <c r="D61" s="39">
        <v>0</v>
      </c>
      <c r="E61" s="39">
        <v>0</v>
      </c>
      <c r="F61" s="42">
        <v>0</v>
      </c>
      <c r="G61" s="68">
        <v>0</v>
      </c>
      <c r="H61" s="83">
        <v>0</v>
      </c>
      <c r="I61" s="83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9.75" customHeight="1">
      <c r="A62" s="541"/>
      <c r="B62" s="617"/>
      <c r="C62" s="4" t="s">
        <v>48</v>
      </c>
      <c r="D62" s="39">
        <v>0</v>
      </c>
      <c r="E62" s="39">
        <v>0</v>
      </c>
      <c r="F62" s="68">
        <v>0</v>
      </c>
      <c r="G62" s="68">
        <v>0</v>
      </c>
      <c r="H62" s="83">
        <v>0</v>
      </c>
      <c r="I62" s="83"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ht="9.75" customHeight="1">
      <c r="A63" s="541"/>
      <c r="B63" s="617"/>
      <c r="C63" s="4" t="s">
        <v>50</v>
      </c>
      <c r="D63" s="39">
        <v>0</v>
      </c>
      <c r="E63" s="39">
        <v>0</v>
      </c>
      <c r="F63" s="68">
        <v>0</v>
      </c>
      <c r="G63" s="68">
        <v>0</v>
      </c>
      <c r="H63" s="83">
        <v>0</v>
      </c>
      <c r="I63" s="83">
        <v>0</v>
      </c>
      <c r="J63" s="39">
        <v>0</v>
      </c>
      <c r="K63" s="39">
        <v>0</v>
      </c>
      <c r="L63" s="39">
        <v>0</v>
      </c>
      <c r="M63" s="39">
        <v>0</v>
      </c>
    </row>
    <row r="64" spans="1:13" ht="9.75" customHeight="1">
      <c r="A64" s="541"/>
      <c r="B64" s="617"/>
      <c r="C64" s="4" t="s">
        <v>49</v>
      </c>
      <c r="D64" s="39">
        <v>0</v>
      </c>
      <c r="E64" s="39">
        <v>0</v>
      </c>
      <c r="F64" s="68"/>
      <c r="G64" s="68">
        <v>0</v>
      </c>
      <c r="H64" s="83">
        <v>0</v>
      </c>
      <c r="I64" s="83"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9.75" customHeight="1">
      <c r="A65" s="541"/>
      <c r="B65" s="617"/>
      <c r="C65" s="6" t="s">
        <v>51</v>
      </c>
      <c r="D65" s="140">
        <v>0</v>
      </c>
      <c r="E65" s="140">
        <v>0</v>
      </c>
      <c r="F65" s="140">
        <f>SUM(F61:F64)</f>
        <v>0</v>
      </c>
      <c r="G65" s="140">
        <f>SUM(G61:G64)</f>
        <v>0</v>
      </c>
      <c r="H65" s="87">
        <v>0</v>
      </c>
      <c r="I65" s="87">
        <v>0</v>
      </c>
      <c r="J65" s="140">
        <v>0</v>
      </c>
      <c r="K65" s="140">
        <v>0</v>
      </c>
      <c r="L65" s="140">
        <v>0</v>
      </c>
      <c r="M65" s="140">
        <f>SUM(M61:M64)</f>
        <v>0</v>
      </c>
    </row>
    <row r="66" spans="1:13" ht="10.5" customHeight="1">
      <c r="A66" s="542"/>
      <c r="B66" s="618"/>
      <c r="C66" s="56" t="s">
        <v>291</v>
      </c>
      <c r="D66" s="51">
        <f>D60+D65</f>
        <v>0</v>
      </c>
      <c r="E66" s="51">
        <f>E60+E65</f>
        <v>0</v>
      </c>
      <c r="F66" s="69">
        <f>F60+F65</f>
        <v>0</v>
      </c>
      <c r="G66" s="69">
        <f>G60+G65</f>
        <v>0</v>
      </c>
      <c r="H66" s="51">
        <f aca="true" t="shared" si="18" ref="H66:M66">H60+H65</f>
        <v>0</v>
      </c>
      <c r="I66" s="51">
        <f t="shared" si="18"/>
        <v>0</v>
      </c>
      <c r="J66" s="51">
        <f t="shared" si="18"/>
        <v>0</v>
      </c>
      <c r="K66" s="51">
        <f t="shared" si="18"/>
        <v>0</v>
      </c>
      <c r="L66" s="51">
        <f t="shared" si="18"/>
        <v>0</v>
      </c>
      <c r="M66" s="51">
        <f t="shared" si="18"/>
        <v>0</v>
      </c>
    </row>
    <row r="67" spans="1:13" ht="10.5" customHeight="1">
      <c r="A67" s="531" t="s">
        <v>53</v>
      </c>
      <c r="B67" s="531" t="s">
        <v>54</v>
      </c>
      <c r="C67" s="4" t="s">
        <v>43</v>
      </c>
      <c r="D67" s="39">
        <v>1300</v>
      </c>
      <c r="E67" s="39">
        <v>1099</v>
      </c>
      <c r="F67" s="68">
        <v>0</v>
      </c>
      <c r="G67" s="68">
        <v>0</v>
      </c>
      <c r="H67" s="83">
        <v>0</v>
      </c>
      <c r="I67" s="83"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ht="10.5" customHeight="1">
      <c r="A68" s="532"/>
      <c r="B68" s="532"/>
      <c r="C68" s="4" t="s">
        <v>44</v>
      </c>
      <c r="D68" s="39">
        <v>0</v>
      </c>
      <c r="E68" s="39">
        <v>0</v>
      </c>
      <c r="F68" s="68">
        <v>0</v>
      </c>
      <c r="G68" s="68">
        <v>0</v>
      </c>
      <c r="H68" s="83">
        <v>0</v>
      </c>
      <c r="I68" s="83">
        <v>0</v>
      </c>
      <c r="J68" s="39">
        <v>0</v>
      </c>
      <c r="K68" s="39">
        <v>0</v>
      </c>
      <c r="L68" s="39">
        <v>0</v>
      </c>
      <c r="M68" s="39">
        <v>0</v>
      </c>
    </row>
    <row r="69" spans="1:13" ht="9.75" customHeight="1">
      <c r="A69" s="532"/>
      <c r="B69" s="532"/>
      <c r="C69" s="4" t="s">
        <v>45</v>
      </c>
      <c r="D69" s="39">
        <v>0</v>
      </c>
      <c r="E69" s="39">
        <v>0</v>
      </c>
      <c r="F69" s="68">
        <v>0</v>
      </c>
      <c r="G69" s="68">
        <v>0</v>
      </c>
      <c r="H69" s="83">
        <v>0</v>
      </c>
      <c r="I69" s="83">
        <v>0</v>
      </c>
      <c r="J69" s="39">
        <v>0</v>
      </c>
      <c r="K69" s="39">
        <v>0</v>
      </c>
      <c r="L69" s="39">
        <v>0</v>
      </c>
      <c r="M69" s="39">
        <v>0</v>
      </c>
    </row>
    <row r="70" spans="1:13" ht="10.5" customHeight="1">
      <c r="A70" s="532"/>
      <c r="B70" s="532"/>
      <c r="C70" s="6" t="s">
        <v>46</v>
      </c>
      <c r="D70" s="140">
        <v>1300</v>
      </c>
      <c r="E70" s="140">
        <v>1099</v>
      </c>
      <c r="F70" s="140">
        <f>SUM(F67:F69)</f>
        <v>0</v>
      </c>
      <c r="G70" s="140">
        <f>SUM(G67:G69)</f>
        <v>0</v>
      </c>
      <c r="H70" s="87">
        <v>0</v>
      </c>
      <c r="I70" s="87">
        <v>0</v>
      </c>
      <c r="J70" s="140">
        <v>0</v>
      </c>
      <c r="K70" s="140">
        <v>0</v>
      </c>
      <c r="L70" s="140">
        <f>SUM(L67:L69)</f>
        <v>0</v>
      </c>
      <c r="M70" s="140">
        <f>SUM(M67:M69)</f>
        <v>0</v>
      </c>
    </row>
    <row r="71" spans="1:13" ht="9.75" customHeight="1">
      <c r="A71" s="532"/>
      <c r="B71" s="532"/>
      <c r="C71" s="4" t="s">
        <v>47</v>
      </c>
      <c r="D71" s="39">
        <v>20</v>
      </c>
      <c r="E71" s="39">
        <v>178</v>
      </c>
      <c r="F71" s="42">
        <v>0</v>
      </c>
      <c r="G71" s="42">
        <v>0</v>
      </c>
      <c r="H71" s="83">
        <v>0</v>
      </c>
      <c r="I71" s="83">
        <v>0</v>
      </c>
      <c r="J71" s="39">
        <v>0</v>
      </c>
      <c r="K71" s="39">
        <v>0</v>
      </c>
      <c r="L71" s="39">
        <v>0</v>
      </c>
      <c r="M71" s="39">
        <v>0</v>
      </c>
    </row>
    <row r="72" spans="1:13" ht="10.5" customHeight="1">
      <c r="A72" s="532"/>
      <c r="B72" s="532"/>
      <c r="C72" s="4" t="s">
        <v>48</v>
      </c>
      <c r="D72" s="39">
        <v>0</v>
      </c>
      <c r="E72" s="39">
        <v>0</v>
      </c>
      <c r="F72" s="68">
        <v>0</v>
      </c>
      <c r="G72" s="68">
        <v>0</v>
      </c>
      <c r="H72" s="83">
        <v>0</v>
      </c>
      <c r="I72" s="83">
        <v>0</v>
      </c>
      <c r="J72" s="39">
        <v>0</v>
      </c>
      <c r="K72" s="39">
        <v>0</v>
      </c>
      <c r="L72" s="39">
        <v>0</v>
      </c>
      <c r="M72" s="39">
        <v>0</v>
      </c>
    </row>
    <row r="73" spans="1:13" ht="9.75" customHeight="1">
      <c r="A73" s="532"/>
      <c r="B73" s="532"/>
      <c r="C73" s="4" t="s">
        <v>50</v>
      </c>
      <c r="D73" s="39">
        <v>0</v>
      </c>
      <c r="E73" s="39">
        <v>0</v>
      </c>
      <c r="F73" s="68">
        <v>0</v>
      </c>
      <c r="G73" s="68">
        <v>0</v>
      </c>
      <c r="H73" s="83">
        <v>0</v>
      </c>
      <c r="I73" s="83">
        <v>0</v>
      </c>
      <c r="J73" s="39">
        <v>0</v>
      </c>
      <c r="K73" s="39">
        <v>0</v>
      </c>
      <c r="L73" s="39">
        <v>0</v>
      </c>
      <c r="M73" s="39">
        <v>0</v>
      </c>
    </row>
    <row r="74" spans="1:13" ht="10.5" customHeight="1">
      <c r="A74" s="532"/>
      <c r="B74" s="532"/>
      <c r="C74" s="4" t="s">
        <v>49</v>
      </c>
      <c r="D74" s="39">
        <v>0</v>
      </c>
      <c r="E74" s="39">
        <v>0</v>
      </c>
      <c r="F74" s="68">
        <v>0</v>
      </c>
      <c r="G74" s="68">
        <v>0</v>
      </c>
      <c r="H74" s="83">
        <v>0</v>
      </c>
      <c r="I74" s="83">
        <v>0</v>
      </c>
      <c r="J74" s="39">
        <v>0</v>
      </c>
      <c r="K74" s="39">
        <v>0</v>
      </c>
      <c r="L74" s="39">
        <v>0</v>
      </c>
      <c r="M74" s="39">
        <v>0</v>
      </c>
    </row>
    <row r="75" spans="1:13" ht="10.5" customHeight="1">
      <c r="A75" s="532"/>
      <c r="B75" s="532"/>
      <c r="C75" s="6" t="s">
        <v>51</v>
      </c>
      <c r="D75" s="140">
        <v>200</v>
      </c>
      <c r="E75" s="140">
        <v>178</v>
      </c>
      <c r="F75" s="140">
        <v>0</v>
      </c>
      <c r="G75" s="140">
        <v>0</v>
      </c>
      <c r="H75" s="87">
        <v>0</v>
      </c>
      <c r="I75" s="87">
        <v>0</v>
      </c>
      <c r="J75" s="140">
        <v>0</v>
      </c>
      <c r="K75" s="140">
        <v>0</v>
      </c>
      <c r="L75" s="140">
        <f>SUM(L71:L74)</f>
        <v>0</v>
      </c>
      <c r="M75" s="140">
        <f>SUM(M71:M74)</f>
        <v>0</v>
      </c>
    </row>
    <row r="76" spans="1:13" ht="11.25" customHeight="1">
      <c r="A76" s="532"/>
      <c r="B76" s="533"/>
      <c r="C76" s="56" t="s">
        <v>291</v>
      </c>
      <c r="D76" s="51">
        <f aca="true" t="shared" si="19" ref="D76:K76">D70+D75</f>
        <v>1500</v>
      </c>
      <c r="E76" s="51">
        <f t="shared" si="19"/>
        <v>1277</v>
      </c>
      <c r="F76" s="69">
        <f t="shared" si="19"/>
        <v>0</v>
      </c>
      <c r="G76" s="69">
        <f t="shared" si="19"/>
        <v>0</v>
      </c>
      <c r="H76" s="51">
        <f t="shared" si="19"/>
        <v>0</v>
      </c>
      <c r="I76" s="51">
        <f t="shared" si="19"/>
        <v>0</v>
      </c>
      <c r="J76" s="51">
        <f t="shared" si="19"/>
        <v>0</v>
      </c>
      <c r="K76" s="51">
        <f t="shared" si="19"/>
        <v>0</v>
      </c>
      <c r="L76" s="51">
        <f>D76+F76+H76+J76</f>
        <v>1500</v>
      </c>
      <c r="M76" s="51">
        <f>E76+G76+I76+K76</f>
        <v>1277</v>
      </c>
    </row>
    <row r="77" spans="1:13" ht="10.5" customHeight="1">
      <c r="A77" s="532"/>
      <c r="B77" s="531" t="s">
        <v>55</v>
      </c>
      <c r="C77" s="4" t="s">
        <v>43</v>
      </c>
      <c r="D77" s="39">
        <v>300</v>
      </c>
      <c r="E77" s="39">
        <v>254</v>
      </c>
      <c r="F77" s="68">
        <v>0</v>
      </c>
      <c r="G77" s="68">
        <v>0</v>
      </c>
      <c r="H77" s="83">
        <v>0</v>
      </c>
      <c r="I77" s="83">
        <v>0</v>
      </c>
      <c r="J77" s="39">
        <v>0</v>
      </c>
      <c r="K77" s="39">
        <v>0</v>
      </c>
      <c r="L77" s="39">
        <v>0</v>
      </c>
      <c r="M77" s="39">
        <v>0</v>
      </c>
    </row>
    <row r="78" spans="1:13" ht="9.75" customHeight="1">
      <c r="A78" s="532"/>
      <c r="B78" s="532"/>
      <c r="C78" s="4" t="s">
        <v>44</v>
      </c>
      <c r="D78" s="39">
        <v>0</v>
      </c>
      <c r="E78" s="39">
        <v>0</v>
      </c>
      <c r="F78" s="68">
        <v>0</v>
      </c>
      <c r="G78" s="68">
        <v>0</v>
      </c>
      <c r="H78" s="83">
        <v>0</v>
      </c>
      <c r="I78" s="83">
        <v>0</v>
      </c>
      <c r="J78" s="39">
        <v>0</v>
      </c>
      <c r="K78" s="39">
        <v>0</v>
      </c>
      <c r="L78" s="39">
        <v>0</v>
      </c>
      <c r="M78" s="39">
        <v>0</v>
      </c>
    </row>
    <row r="79" spans="1:13" ht="11.25" customHeight="1">
      <c r="A79" s="532"/>
      <c r="B79" s="532"/>
      <c r="C79" s="4" t="s">
        <v>45</v>
      </c>
      <c r="D79" s="39">
        <v>0</v>
      </c>
      <c r="E79" s="39">
        <v>0</v>
      </c>
      <c r="F79" s="68">
        <v>0</v>
      </c>
      <c r="G79" s="68">
        <v>0</v>
      </c>
      <c r="H79" s="83">
        <v>0</v>
      </c>
      <c r="I79" s="83">
        <v>0</v>
      </c>
      <c r="J79" s="39">
        <v>0</v>
      </c>
      <c r="K79" s="39">
        <v>0</v>
      </c>
      <c r="L79" s="39">
        <v>0</v>
      </c>
      <c r="M79" s="39">
        <v>0</v>
      </c>
    </row>
    <row r="80" spans="1:13" ht="9.75" customHeight="1">
      <c r="A80" s="532"/>
      <c r="B80" s="532"/>
      <c r="C80" s="6" t="s">
        <v>46</v>
      </c>
      <c r="D80" s="140">
        <v>300</v>
      </c>
      <c r="E80" s="140">
        <v>254</v>
      </c>
      <c r="F80" s="140">
        <f>SUM(F77:F79)</f>
        <v>0</v>
      </c>
      <c r="G80" s="140">
        <f>SUM(G77:G79)</f>
        <v>0</v>
      </c>
      <c r="H80" s="87">
        <v>0</v>
      </c>
      <c r="I80" s="87">
        <v>0</v>
      </c>
      <c r="J80" s="140">
        <v>0</v>
      </c>
      <c r="K80" s="140">
        <v>0</v>
      </c>
      <c r="L80" s="140">
        <f>SUM(L77:L79)</f>
        <v>0</v>
      </c>
      <c r="M80" s="140">
        <f>SUM(M77:M79)</f>
        <v>0</v>
      </c>
    </row>
    <row r="81" spans="1:13" ht="10.5" customHeight="1">
      <c r="A81" s="532"/>
      <c r="B81" s="532"/>
      <c r="C81" s="4" t="s">
        <v>47</v>
      </c>
      <c r="D81" s="39">
        <v>600</v>
      </c>
      <c r="E81" s="39">
        <v>534</v>
      </c>
      <c r="F81" s="68">
        <v>0</v>
      </c>
      <c r="G81" s="237">
        <v>0</v>
      </c>
      <c r="H81" s="83">
        <v>0</v>
      </c>
      <c r="I81" s="83">
        <v>0</v>
      </c>
      <c r="J81" s="39">
        <v>0</v>
      </c>
      <c r="K81" s="39">
        <v>0</v>
      </c>
      <c r="L81" s="39">
        <v>0</v>
      </c>
      <c r="M81" s="39">
        <v>0</v>
      </c>
    </row>
    <row r="82" spans="1:13" ht="10.5" customHeight="1">
      <c r="A82" s="532"/>
      <c r="B82" s="532"/>
      <c r="C82" s="4" t="s">
        <v>48</v>
      </c>
      <c r="D82" s="39">
        <v>500</v>
      </c>
      <c r="E82" s="39">
        <v>445</v>
      </c>
      <c r="F82" s="68">
        <v>0</v>
      </c>
      <c r="G82" s="68">
        <v>0</v>
      </c>
      <c r="H82" s="83">
        <v>0</v>
      </c>
      <c r="I82" s="83">
        <v>0</v>
      </c>
      <c r="J82" s="39">
        <v>0</v>
      </c>
      <c r="K82" s="39">
        <v>0</v>
      </c>
      <c r="L82" s="39">
        <v>0</v>
      </c>
      <c r="M82" s="39">
        <v>0</v>
      </c>
    </row>
    <row r="83" spans="1:13" ht="10.5" customHeight="1">
      <c r="A83" s="532"/>
      <c r="B83" s="532"/>
      <c r="C83" s="4" t="s">
        <v>50</v>
      </c>
      <c r="D83" s="39">
        <v>0</v>
      </c>
      <c r="E83" s="39">
        <v>0</v>
      </c>
      <c r="F83" s="68">
        <v>0</v>
      </c>
      <c r="G83" s="68">
        <v>0</v>
      </c>
      <c r="H83" s="83">
        <v>0</v>
      </c>
      <c r="I83" s="83">
        <v>0</v>
      </c>
      <c r="J83" s="39">
        <v>0</v>
      </c>
      <c r="K83" s="39">
        <v>0</v>
      </c>
      <c r="L83" s="39">
        <v>0</v>
      </c>
      <c r="M83" s="39">
        <v>0</v>
      </c>
    </row>
    <row r="84" spans="1:13" ht="10.5" customHeight="1">
      <c r="A84" s="532"/>
      <c r="B84" s="532"/>
      <c r="C84" s="4" t="s">
        <v>49</v>
      </c>
      <c r="D84" s="39">
        <v>0</v>
      </c>
      <c r="E84" s="39">
        <v>0</v>
      </c>
      <c r="F84" s="68">
        <v>0</v>
      </c>
      <c r="G84" s="68">
        <v>0</v>
      </c>
      <c r="H84" s="83">
        <v>0</v>
      </c>
      <c r="I84" s="83">
        <v>0</v>
      </c>
      <c r="J84" s="39">
        <v>0</v>
      </c>
      <c r="K84" s="39">
        <v>0</v>
      </c>
      <c r="L84" s="39">
        <v>0</v>
      </c>
      <c r="M84" s="39">
        <v>0</v>
      </c>
    </row>
    <row r="85" spans="1:13" ht="10.5" customHeight="1">
      <c r="A85" s="532"/>
      <c r="B85" s="532"/>
      <c r="C85" s="6" t="s">
        <v>51</v>
      </c>
      <c r="D85" s="140">
        <v>1100</v>
      </c>
      <c r="E85" s="140">
        <v>978</v>
      </c>
      <c r="F85" s="140">
        <f>SUM(F81:F84)</f>
        <v>0</v>
      </c>
      <c r="G85" s="140">
        <f>SUM(G81:G84)</f>
        <v>0</v>
      </c>
      <c r="H85" s="87">
        <v>0</v>
      </c>
      <c r="I85" s="87">
        <v>0</v>
      </c>
      <c r="J85" s="140">
        <v>0</v>
      </c>
      <c r="K85" s="140">
        <v>0</v>
      </c>
      <c r="L85" s="140">
        <f>SUM(L81:L84)</f>
        <v>0</v>
      </c>
      <c r="M85" s="140">
        <f>SUM(M81:M84)</f>
        <v>0</v>
      </c>
    </row>
    <row r="86" spans="1:13" ht="10.5" customHeight="1">
      <c r="A86" s="533"/>
      <c r="B86" s="533"/>
      <c r="C86" s="56" t="s">
        <v>291</v>
      </c>
      <c r="D86" s="51">
        <f>D80+D85</f>
        <v>1400</v>
      </c>
      <c r="E86" s="51">
        <f>E80+E85</f>
        <v>1232</v>
      </c>
      <c r="F86" s="69">
        <f>F80+F85</f>
        <v>0</v>
      </c>
      <c r="G86" s="69">
        <f>G80+G85</f>
        <v>0</v>
      </c>
      <c r="H86" s="51">
        <f aca="true" t="shared" si="20" ref="H86:M86">H80+H85</f>
        <v>0</v>
      </c>
      <c r="I86" s="51">
        <f t="shared" si="20"/>
        <v>0</v>
      </c>
      <c r="J86" s="51">
        <f t="shared" si="20"/>
        <v>0</v>
      </c>
      <c r="K86" s="51">
        <f t="shared" si="20"/>
        <v>0</v>
      </c>
      <c r="L86" s="51">
        <f t="shared" si="20"/>
        <v>0</v>
      </c>
      <c r="M86" s="51">
        <f t="shared" si="20"/>
        <v>0</v>
      </c>
    </row>
    <row r="87" spans="1:13" ht="10.5" customHeight="1">
      <c r="A87" s="523" t="s">
        <v>56</v>
      </c>
      <c r="B87" s="524"/>
      <c r="C87" s="525"/>
      <c r="D87" s="80">
        <f aca="true" t="shared" si="21" ref="D87:K87">D76+D86</f>
        <v>2900</v>
      </c>
      <c r="E87" s="80">
        <f t="shared" si="21"/>
        <v>2509</v>
      </c>
      <c r="F87" s="52">
        <f t="shared" si="21"/>
        <v>0</v>
      </c>
      <c r="G87" s="52">
        <f t="shared" si="21"/>
        <v>0</v>
      </c>
      <c r="H87" s="80">
        <f t="shared" si="21"/>
        <v>0</v>
      </c>
      <c r="I87" s="80">
        <f t="shared" si="21"/>
        <v>0</v>
      </c>
      <c r="J87" s="80">
        <f t="shared" si="21"/>
        <v>0</v>
      </c>
      <c r="K87" s="80">
        <f t="shared" si="21"/>
        <v>0</v>
      </c>
      <c r="L87" s="80">
        <f aca="true" t="shared" si="22" ref="L87:L97">D87+F87+H87+J87</f>
        <v>2900</v>
      </c>
      <c r="M87" s="80">
        <f aca="true" t="shared" si="23" ref="M87:M96">E87+G87+I87+K87</f>
        <v>2509</v>
      </c>
    </row>
    <row r="88" spans="1:13" ht="10.5" customHeight="1">
      <c r="A88" s="540" t="s">
        <v>396</v>
      </c>
      <c r="B88" s="616"/>
      <c r="C88" s="4" t="s">
        <v>43</v>
      </c>
      <c r="D88" s="39">
        <f aca="true" t="shared" si="24" ref="D88:K88">D57+D67+D77</f>
        <v>1600</v>
      </c>
      <c r="E88" s="39">
        <f t="shared" si="24"/>
        <v>1353</v>
      </c>
      <c r="F88" s="68">
        <f t="shared" si="24"/>
        <v>0</v>
      </c>
      <c r="G88" s="68">
        <f t="shared" si="24"/>
        <v>0</v>
      </c>
      <c r="H88" s="39">
        <f t="shared" si="24"/>
        <v>0</v>
      </c>
      <c r="I88" s="39">
        <f t="shared" si="24"/>
        <v>0</v>
      </c>
      <c r="J88" s="39">
        <f t="shared" si="24"/>
        <v>0</v>
      </c>
      <c r="K88" s="39">
        <f t="shared" si="24"/>
        <v>0</v>
      </c>
      <c r="L88" s="39">
        <f t="shared" si="22"/>
        <v>1600</v>
      </c>
      <c r="M88" s="39">
        <f t="shared" si="23"/>
        <v>1353</v>
      </c>
    </row>
    <row r="89" spans="1:13" ht="10.5" customHeight="1">
      <c r="A89" s="541"/>
      <c r="B89" s="617"/>
      <c r="C89" s="4" t="s">
        <v>44</v>
      </c>
      <c r="D89" s="39">
        <f aca="true" t="shared" si="25" ref="D89:K89">D58+D68+D78</f>
        <v>0</v>
      </c>
      <c r="E89" s="39">
        <f t="shared" si="25"/>
        <v>0</v>
      </c>
      <c r="F89" s="68">
        <f t="shared" si="25"/>
        <v>0</v>
      </c>
      <c r="G89" s="68">
        <f t="shared" si="25"/>
        <v>0</v>
      </c>
      <c r="H89" s="39">
        <f t="shared" si="25"/>
        <v>0</v>
      </c>
      <c r="I89" s="39">
        <f t="shared" si="25"/>
        <v>0</v>
      </c>
      <c r="J89" s="39">
        <f t="shared" si="25"/>
        <v>0</v>
      </c>
      <c r="K89" s="39">
        <f t="shared" si="25"/>
        <v>0</v>
      </c>
      <c r="L89" s="39">
        <f t="shared" si="22"/>
        <v>0</v>
      </c>
      <c r="M89" s="39">
        <f t="shared" si="23"/>
        <v>0</v>
      </c>
    </row>
    <row r="90" spans="1:13" ht="10.5" customHeight="1">
      <c r="A90" s="541"/>
      <c r="B90" s="617"/>
      <c r="C90" s="4" t="s">
        <v>45</v>
      </c>
      <c r="D90" s="39">
        <f aca="true" t="shared" si="26" ref="D90:K90">D59+D69+D79</f>
        <v>0</v>
      </c>
      <c r="E90" s="39">
        <f t="shared" si="26"/>
        <v>0</v>
      </c>
      <c r="F90" s="68">
        <f t="shared" si="26"/>
        <v>0</v>
      </c>
      <c r="G90" s="68">
        <f t="shared" si="26"/>
        <v>0</v>
      </c>
      <c r="H90" s="39">
        <f t="shared" si="26"/>
        <v>0</v>
      </c>
      <c r="I90" s="39">
        <f t="shared" si="26"/>
        <v>0</v>
      </c>
      <c r="J90" s="39">
        <f t="shared" si="26"/>
        <v>0</v>
      </c>
      <c r="K90" s="39">
        <f t="shared" si="26"/>
        <v>0</v>
      </c>
      <c r="L90" s="39">
        <f t="shared" si="22"/>
        <v>0</v>
      </c>
      <c r="M90" s="39">
        <f t="shared" si="23"/>
        <v>0</v>
      </c>
    </row>
    <row r="91" spans="1:13" ht="12.75">
      <c r="A91" s="541"/>
      <c r="B91" s="617"/>
      <c r="C91" s="56" t="s">
        <v>46</v>
      </c>
      <c r="D91" s="51">
        <f aca="true" t="shared" si="27" ref="D91:K91">SUM(D88:D90)</f>
        <v>1600</v>
      </c>
      <c r="E91" s="51">
        <f t="shared" si="27"/>
        <v>1353</v>
      </c>
      <c r="F91" s="69">
        <f t="shared" si="27"/>
        <v>0</v>
      </c>
      <c r="G91" s="69">
        <f t="shared" si="27"/>
        <v>0</v>
      </c>
      <c r="H91" s="51">
        <f t="shared" si="27"/>
        <v>0</v>
      </c>
      <c r="I91" s="51">
        <f t="shared" si="27"/>
        <v>0</v>
      </c>
      <c r="J91" s="51">
        <f t="shared" si="27"/>
        <v>0</v>
      </c>
      <c r="K91" s="51">
        <f t="shared" si="27"/>
        <v>0</v>
      </c>
      <c r="L91" s="51">
        <f t="shared" si="22"/>
        <v>1600</v>
      </c>
      <c r="M91" s="51">
        <f t="shared" si="23"/>
        <v>1353</v>
      </c>
    </row>
    <row r="92" spans="1:13" ht="10.5" customHeight="1">
      <c r="A92" s="541"/>
      <c r="B92" s="617"/>
      <c r="C92" s="4" t="s">
        <v>47</v>
      </c>
      <c r="D92" s="39">
        <f aca="true" t="shared" si="28" ref="D92:K92">D61+D71+D81</f>
        <v>620</v>
      </c>
      <c r="E92" s="39">
        <f t="shared" si="28"/>
        <v>712</v>
      </c>
      <c r="F92" s="68">
        <f t="shared" si="28"/>
        <v>0</v>
      </c>
      <c r="G92" s="68">
        <f t="shared" si="28"/>
        <v>0</v>
      </c>
      <c r="H92" s="39">
        <f t="shared" si="28"/>
        <v>0</v>
      </c>
      <c r="I92" s="39">
        <f t="shared" si="28"/>
        <v>0</v>
      </c>
      <c r="J92" s="39">
        <f t="shared" si="28"/>
        <v>0</v>
      </c>
      <c r="K92" s="39">
        <f t="shared" si="28"/>
        <v>0</v>
      </c>
      <c r="L92" s="39">
        <f t="shared" si="22"/>
        <v>620</v>
      </c>
      <c r="M92" s="39">
        <f t="shared" si="23"/>
        <v>712</v>
      </c>
    </row>
    <row r="93" spans="1:13" ht="12" customHeight="1">
      <c r="A93" s="541"/>
      <c r="B93" s="617"/>
      <c r="C93" s="4" t="s">
        <v>48</v>
      </c>
      <c r="D93" s="39">
        <f aca="true" t="shared" si="29" ref="D93:K93">D62+D72+D82</f>
        <v>500</v>
      </c>
      <c r="E93" s="39">
        <f t="shared" si="29"/>
        <v>445</v>
      </c>
      <c r="F93" s="68">
        <f t="shared" si="29"/>
        <v>0</v>
      </c>
      <c r="G93" s="68">
        <f t="shared" si="29"/>
        <v>0</v>
      </c>
      <c r="H93" s="39">
        <f t="shared" si="29"/>
        <v>0</v>
      </c>
      <c r="I93" s="39">
        <f t="shared" si="29"/>
        <v>0</v>
      </c>
      <c r="J93" s="39">
        <f t="shared" si="29"/>
        <v>0</v>
      </c>
      <c r="K93" s="39">
        <f t="shared" si="29"/>
        <v>0</v>
      </c>
      <c r="L93" s="39">
        <f t="shared" si="22"/>
        <v>500</v>
      </c>
      <c r="M93" s="39">
        <f t="shared" si="23"/>
        <v>445</v>
      </c>
    </row>
    <row r="94" spans="1:13" ht="10.5" customHeight="1">
      <c r="A94" s="541"/>
      <c r="B94" s="617"/>
      <c r="C94" s="4" t="s">
        <v>50</v>
      </c>
      <c r="D94" s="39">
        <f aca="true" t="shared" si="30" ref="D94:K94">D63+D73+D83</f>
        <v>0</v>
      </c>
      <c r="E94" s="39">
        <f t="shared" si="30"/>
        <v>0</v>
      </c>
      <c r="F94" s="68">
        <f t="shared" si="30"/>
        <v>0</v>
      </c>
      <c r="G94" s="68">
        <f t="shared" si="30"/>
        <v>0</v>
      </c>
      <c r="H94" s="39">
        <f t="shared" si="30"/>
        <v>0</v>
      </c>
      <c r="I94" s="39">
        <f t="shared" si="30"/>
        <v>0</v>
      </c>
      <c r="J94" s="39">
        <f t="shared" si="30"/>
        <v>0</v>
      </c>
      <c r="K94" s="39">
        <f t="shared" si="30"/>
        <v>0</v>
      </c>
      <c r="L94" s="39">
        <f t="shared" si="22"/>
        <v>0</v>
      </c>
      <c r="M94" s="39">
        <f t="shared" si="23"/>
        <v>0</v>
      </c>
    </row>
    <row r="95" spans="1:13" ht="9.75" customHeight="1">
      <c r="A95" s="541"/>
      <c r="B95" s="617"/>
      <c r="C95" s="4" t="s">
        <v>49</v>
      </c>
      <c r="D95" s="39">
        <f aca="true" t="shared" si="31" ref="D95:K95">D64+D74+D84</f>
        <v>0</v>
      </c>
      <c r="E95" s="39">
        <f t="shared" si="31"/>
        <v>0</v>
      </c>
      <c r="F95" s="68">
        <f t="shared" si="31"/>
        <v>0</v>
      </c>
      <c r="G95" s="68">
        <f t="shared" si="31"/>
        <v>0</v>
      </c>
      <c r="H95" s="39">
        <f t="shared" si="31"/>
        <v>0</v>
      </c>
      <c r="I95" s="39">
        <f t="shared" si="31"/>
        <v>0</v>
      </c>
      <c r="J95" s="39">
        <f t="shared" si="31"/>
        <v>0</v>
      </c>
      <c r="K95" s="39">
        <f t="shared" si="31"/>
        <v>0</v>
      </c>
      <c r="L95" s="39">
        <f t="shared" si="22"/>
        <v>0</v>
      </c>
      <c r="M95" s="39">
        <f t="shared" si="23"/>
        <v>0</v>
      </c>
    </row>
    <row r="96" spans="1:13" ht="12.75">
      <c r="A96" s="541"/>
      <c r="B96" s="617"/>
      <c r="C96" s="56" t="s">
        <v>51</v>
      </c>
      <c r="D96" s="51">
        <f aca="true" t="shared" si="32" ref="D96:K96">SUM(D92:D95)</f>
        <v>1120</v>
      </c>
      <c r="E96" s="51">
        <f t="shared" si="32"/>
        <v>1157</v>
      </c>
      <c r="F96" s="69">
        <f t="shared" si="32"/>
        <v>0</v>
      </c>
      <c r="G96" s="69">
        <f t="shared" si="32"/>
        <v>0</v>
      </c>
      <c r="H96" s="51">
        <f t="shared" si="32"/>
        <v>0</v>
      </c>
      <c r="I96" s="51">
        <f t="shared" si="32"/>
        <v>0</v>
      </c>
      <c r="J96" s="51">
        <f t="shared" si="32"/>
        <v>0</v>
      </c>
      <c r="K96" s="51">
        <f t="shared" si="32"/>
        <v>0</v>
      </c>
      <c r="L96" s="51">
        <f t="shared" si="22"/>
        <v>1120</v>
      </c>
      <c r="M96" s="51">
        <f t="shared" si="23"/>
        <v>1157</v>
      </c>
    </row>
    <row r="97" spans="1:13" ht="12.75">
      <c r="A97" s="542"/>
      <c r="B97" s="618"/>
      <c r="C97" s="57" t="s">
        <v>9</v>
      </c>
      <c r="D97" s="80">
        <f aca="true" t="shared" si="33" ref="D97:K97">D91+D96</f>
        <v>2720</v>
      </c>
      <c r="E97" s="80">
        <f t="shared" si="33"/>
        <v>2510</v>
      </c>
      <c r="F97" s="52">
        <f t="shared" si="33"/>
        <v>0</v>
      </c>
      <c r="G97" s="52">
        <f t="shared" si="33"/>
        <v>0</v>
      </c>
      <c r="H97" s="80">
        <f t="shared" si="33"/>
        <v>0</v>
      </c>
      <c r="I97" s="80">
        <f t="shared" si="33"/>
        <v>0</v>
      </c>
      <c r="J97" s="80">
        <f t="shared" si="33"/>
        <v>0</v>
      </c>
      <c r="K97" s="80">
        <f t="shared" si="33"/>
        <v>0</v>
      </c>
      <c r="L97" s="80">
        <f t="shared" si="22"/>
        <v>2720</v>
      </c>
      <c r="M97" s="80">
        <f>E97+G97+I97+K97</f>
        <v>2510</v>
      </c>
    </row>
    <row r="98" ht="10.5" customHeight="1"/>
    <row r="99" ht="10.5" customHeight="1"/>
    <row r="100" ht="10.5" customHeight="1"/>
    <row r="101" ht="10.5" customHeight="1"/>
    <row r="102" ht="10.5" customHeight="1"/>
    <row r="103" spans="1:3" ht="12.75">
      <c r="A103" s="497" t="s">
        <v>22</v>
      </c>
      <c r="B103" s="497"/>
      <c r="C103" s="497"/>
    </row>
    <row r="104" spans="1:3" ht="12.75">
      <c r="A104" s="497" t="s">
        <v>23</v>
      </c>
      <c r="B104" s="497"/>
      <c r="C104" s="497"/>
    </row>
    <row r="105" spans="1:13" ht="12.75">
      <c r="A105" s="498" t="s">
        <v>508</v>
      </c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</row>
    <row r="106" ht="12.75">
      <c r="M106" s="28" t="s">
        <v>42</v>
      </c>
    </row>
    <row r="107" spans="1:13" ht="12.75">
      <c r="A107" s="619" t="s">
        <v>37</v>
      </c>
      <c r="B107" s="514"/>
      <c r="C107" s="623" t="s">
        <v>38</v>
      </c>
      <c r="D107" s="478" t="s">
        <v>39</v>
      </c>
      <c r="E107" s="478"/>
      <c r="F107" s="478"/>
      <c r="G107" s="478"/>
      <c r="H107" s="478"/>
      <c r="I107" s="478"/>
      <c r="J107" s="478"/>
      <c r="K107" s="478"/>
      <c r="L107" s="478"/>
      <c r="M107" s="478"/>
    </row>
    <row r="108" spans="1:13" ht="12.75">
      <c r="A108" s="620"/>
      <c r="B108" s="515"/>
      <c r="C108" s="623"/>
      <c r="D108" s="530" t="s">
        <v>233</v>
      </c>
      <c r="E108" s="530"/>
      <c r="F108" s="530" t="s">
        <v>234</v>
      </c>
      <c r="G108" s="530"/>
      <c r="H108" s="530" t="s">
        <v>235</v>
      </c>
      <c r="I108" s="530"/>
      <c r="J108" s="530" t="s">
        <v>236</v>
      </c>
      <c r="K108" s="530"/>
      <c r="L108" s="530" t="s">
        <v>237</v>
      </c>
      <c r="M108" s="530"/>
    </row>
    <row r="109" spans="1:13" ht="12.75">
      <c r="A109" s="621"/>
      <c r="B109" s="622"/>
      <c r="C109" s="623"/>
      <c r="D109" s="43" t="s">
        <v>40</v>
      </c>
      <c r="E109" s="43" t="s">
        <v>41</v>
      </c>
      <c r="F109" s="43" t="s">
        <v>40</v>
      </c>
      <c r="G109" s="43" t="s">
        <v>41</v>
      </c>
      <c r="H109" s="43" t="s">
        <v>40</v>
      </c>
      <c r="I109" s="43" t="s">
        <v>41</v>
      </c>
      <c r="J109" s="43" t="s">
        <v>40</v>
      </c>
      <c r="K109" s="43" t="s">
        <v>41</v>
      </c>
      <c r="L109" s="43" t="s">
        <v>40</v>
      </c>
      <c r="M109" s="43" t="s">
        <v>41</v>
      </c>
    </row>
    <row r="110" spans="1:13" ht="10.5" customHeight="1">
      <c r="A110" s="540" t="s">
        <v>52</v>
      </c>
      <c r="B110" s="616"/>
      <c r="C110" s="4" t="s">
        <v>43</v>
      </c>
      <c r="D110" s="39">
        <v>0</v>
      </c>
      <c r="E110" s="39">
        <v>0</v>
      </c>
      <c r="F110" s="68">
        <v>0</v>
      </c>
      <c r="G110" s="68">
        <v>0</v>
      </c>
      <c r="H110" s="83">
        <v>0</v>
      </c>
      <c r="I110" s="83">
        <v>0</v>
      </c>
      <c r="J110" s="39">
        <v>0</v>
      </c>
      <c r="K110" s="39">
        <v>0</v>
      </c>
      <c r="L110" s="39">
        <v>0</v>
      </c>
      <c r="M110" s="39">
        <v>0</v>
      </c>
    </row>
    <row r="111" spans="1:13" ht="9.75" customHeight="1">
      <c r="A111" s="541"/>
      <c r="B111" s="617"/>
      <c r="C111" s="4" t="s">
        <v>44</v>
      </c>
      <c r="D111" s="39">
        <v>0</v>
      </c>
      <c r="E111" s="39">
        <v>0</v>
      </c>
      <c r="F111" s="68">
        <v>0</v>
      </c>
      <c r="G111" s="68">
        <v>0</v>
      </c>
      <c r="H111" s="83">
        <v>0</v>
      </c>
      <c r="I111" s="83">
        <v>0</v>
      </c>
      <c r="J111" s="39">
        <v>0</v>
      </c>
      <c r="K111" s="39">
        <v>0</v>
      </c>
      <c r="L111" s="39">
        <v>0</v>
      </c>
      <c r="M111" s="39">
        <v>0</v>
      </c>
    </row>
    <row r="112" spans="1:13" ht="9.75" customHeight="1">
      <c r="A112" s="541"/>
      <c r="B112" s="617"/>
      <c r="C112" s="4" t="s">
        <v>45</v>
      </c>
      <c r="D112" s="39">
        <v>0</v>
      </c>
      <c r="E112" s="39">
        <v>0</v>
      </c>
      <c r="F112" s="68">
        <v>0</v>
      </c>
      <c r="G112" s="68">
        <v>0</v>
      </c>
      <c r="H112" s="83">
        <v>0</v>
      </c>
      <c r="I112" s="83">
        <v>0</v>
      </c>
      <c r="J112" s="39">
        <v>0</v>
      </c>
      <c r="K112" s="39">
        <v>0</v>
      </c>
      <c r="L112" s="39">
        <v>0</v>
      </c>
      <c r="M112" s="39">
        <v>0</v>
      </c>
    </row>
    <row r="113" spans="1:13" ht="10.5" customHeight="1">
      <c r="A113" s="541"/>
      <c r="B113" s="617"/>
      <c r="C113" s="6" t="s">
        <v>46</v>
      </c>
      <c r="D113" s="140">
        <v>0</v>
      </c>
      <c r="E113" s="140">
        <v>0</v>
      </c>
      <c r="F113" s="140">
        <f>SUM(F110:F112)</f>
        <v>0</v>
      </c>
      <c r="G113" s="140">
        <f>SUM(G110:G112)</f>
        <v>0</v>
      </c>
      <c r="H113" s="87">
        <v>0</v>
      </c>
      <c r="I113" s="87">
        <v>0</v>
      </c>
      <c r="J113" s="140">
        <v>0</v>
      </c>
      <c r="K113" s="140">
        <v>0</v>
      </c>
      <c r="L113" s="140">
        <f>SUM(L110:L112)</f>
        <v>0</v>
      </c>
      <c r="M113" s="140">
        <f>SUM(M110:M112)</f>
        <v>0</v>
      </c>
    </row>
    <row r="114" spans="1:13" ht="10.5" customHeight="1">
      <c r="A114" s="541"/>
      <c r="B114" s="617"/>
      <c r="C114" s="4" t="s">
        <v>47</v>
      </c>
      <c r="D114" s="39">
        <v>0</v>
      </c>
      <c r="E114" s="39">
        <v>0</v>
      </c>
      <c r="F114" s="42">
        <v>0</v>
      </c>
      <c r="G114" s="68">
        <v>0</v>
      </c>
      <c r="H114" s="83">
        <v>0</v>
      </c>
      <c r="I114" s="83">
        <v>0</v>
      </c>
      <c r="J114" s="39">
        <v>0</v>
      </c>
      <c r="K114" s="39">
        <v>0</v>
      </c>
      <c r="L114" s="39">
        <v>0</v>
      </c>
      <c r="M114" s="39">
        <v>0</v>
      </c>
    </row>
    <row r="115" spans="1:13" ht="10.5" customHeight="1">
      <c r="A115" s="541"/>
      <c r="B115" s="617"/>
      <c r="C115" s="4" t="s">
        <v>48</v>
      </c>
      <c r="D115" s="39">
        <v>0</v>
      </c>
      <c r="E115" s="39">
        <v>0</v>
      </c>
      <c r="F115" s="68">
        <v>0</v>
      </c>
      <c r="G115" s="68">
        <v>0</v>
      </c>
      <c r="H115" s="83">
        <v>0</v>
      </c>
      <c r="I115" s="83">
        <v>0</v>
      </c>
      <c r="J115" s="39">
        <v>0</v>
      </c>
      <c r="K115" s="39">
        <v>0</v>
      </c>
      <c r="L115" s="39">
        <v>0</v>
      </c>
      <c r="M115" s="39">
        <v>0</v>
      </c>
    </row>
    <row r="116" spans="1:13" ht="10.5" customHeight="1">
      <c r="A116" s="541"/>
      <c r="B116" s="617"/>
      <c r="C116" s="4" t="s">
        <v>50</v>
      </c>
      <c r="D116" s="39">
        <v>0</v>
      </c>
      <c r="E116" s="39">
        <v>0</v>
      </c>
      <c r="F116" s="68">
        <v>0</v>
      </c>
      <c r="G116" s="68">
        <v>0</v>
      </c>
      <c r="H116" s="83">
        <v>0</v>
      </c>
      <c r="I116" s="83">
        <v>0</v>
      </c>
      <c r="J116" s="39">
        <v>0</v>
      </c>
      <c r="K116" s="39">
        <v>0</v>
      </c>
      <c r="L116" s="39">
        <v>0</v>
      </c>
      <c r="M116" s="39">
        <v>0</v>
      </c>
    </row>
    <row r="117" spans="1:13" ht="10.5" customHeight="1">
      <c r="A117" s="541"/>
      <c r="B117" s="617"/>
      <c r="C117" s="4" t="s">
        <v>49</v>
      </c>
      <c r="D117" s="39">
        <v>0</v>
      </c>
      <c r="E117" s="39">
        <v>0</v>
      </c>
      <c r="F117" s="68">
        <v>0</v>
      </c>
      <c r="G117" s="68">
        <v>0</v>
      </c>
      <c r="H117" s="83">
        <v>0</v>
      </c>
      <c r="I117" s="83">
        <v>0</v>
      </c>
      <c r="J117" s="39">
        <v>0</v>
      </c>
      <c r="K117" s="39">
        <v>0</v>
      </c>
      <c r="L117" s="39">
        <v>0</v>
      </c>
      <c r="M117" s="39">
        <v>0</v>
      </c>
    </row>
    <row r="118" spans="1:13" ht="9.75" customHeight="1">
      <c r="A118" s="541"/>
      <c r="B118" s="617"/>
      <c r="C118" s="6" t="s">
        <v>51</v>
      </c>
      <c r="D118" s="140">
        <v>0</v>
      </c>
      <c r="E118" s="140">
        <v>0</v>
      </c>
      <c r="F118" s="140">
        <v>0</v>
      </c>
      <c r="G118" s="140">
        <v>0</v>
      </c>
      <c r="H118" s="87">
        <v>0</v>
      </c>
      <c r="I118" s="87">
        <v>0</v>
      </c>
      <c r="J118" s="140">
        <v>0</v>
      </c>
      <c r="K118" s="140">
        <v>0</v>
      </c>
      <c r="L118" s="140">
        <f>SUM(L114:L117)</f>
        <v>0</v>
      </c>
      <c r="M118" s="140">
        <f>SUM(M114:M117)</f>
        <v>0</v>
      </c>
    </row>
    <row r="119" spans="1:13" ht="9.75" customHeight="1">
      <c r="A119" s="542"/>
      <c r="B119" s="618"/>
      <c r="C119" s="56" t="s">
        <v>291</v>
      </c>
      <c r="D119" s="51">
        <f>D113+D118</f>
        <v>0</v>
      </c>
      <c r="E119" s="51">
        <f>E113+E118</f>
        <v>0</v>
      </c>
      <c r="F119" s="69">
        <f>F113+F118</f>
        <v>0</v>
      </c>
      <c r="G119" s="69">
        <f>G113+G118</f>
        <v>0</v>
      </c>
      <c r="H119" s="51">
        <f aca="true" t="shared" si="34" ref="H119:M119">H113+H118</f>
        <v>0</v>
      </c>
      <c r="I119" s="51">
        <f t="shared" si="34"/>
        <v>0</v>
      </c>
      <c r="J119" s="51">
        <f t="shared" si="34"/>
        <v>0</v>
      </c>
      <c r="K119" s="51">
        <f t="shared" si="34"/>
        <v>0</v>
      </c>
      <c r="L119" s="51">
        <f t="shared" si="34"/>
        <v>0</v>
      </c>
      <c r="M119" s="51">
        <f t="shared" si="34"/>
        <v>0</v>
      </c>
    </row>
    <row r="120" spans="1:13" ht="10.5" customHeight="1">
      <c r="A120" s="531" t="s">
        <v>53</v>
      </c>
      <c r="B120" s="531" t="s">
        <v>54</v>
      </c>
      <c r="C120" s="4" t="s">
        <v>43</v>
      </c>
      <c r="D120" s="39">
        <v>300</v>
      </c>
      <c r="E120" s="39">
        <v>254</v>
      </c>
      <c r="F120" s="68">
        <v>51</v>
      </c>
      <c r="G120" s="68">
        <v>42</v>
      </c>
      <c r="H120" s="83">
        <v>0</v>
      </c>
      <c r="I120" s="83">
        <v>0</v>
      </c>
      <c r="J120" s="39">
        <v>0</v>
      </c>
      <c r="K120" s="39">
        <v>0</v>
      </c>
      <c r="L120" s="39">
        <v>0</v>
      </c>
      <c r="M120" s="39">
        <v>0</v>
      </c>
    </row>
    <row r="121" spans="1:13" ht="10.5" customHeight="1">
      <c r="A121" s="532"/>
      <c r="B121" s="532"/>
      <c r="C121" s="4" t="s">
        <v>44</v>
      </c>
      <c r="D121" s="39">
        <v>40</v>
      </c>
      <c r="E121" s="39">
        <v>34</v>
      </c>
      <c r="F121" s="68">
        <v>0</v>
      </c>
      <c r="G121" s="68">
        <v>0</v>
      </c>
      <c r="H121" s="83">
        <v>0</v>
      </c>
      <c r="I121" s="83">
        <v>0</v>
      </c>
      <c r="J121" s="39">
        <v>0</v>
      </c>
      <c r="K121" s="39">
        <v>0</v>
      </c>
      <c r="L121" s="39">
        <v>0</v>
      </c>
      <c r="M121" s="39">
        <v>0</v>
      </c>
    </row>
    <row r="122" spans="1:13" ht="10.5" customHeight="1">
      <c r="A122" s="532"/>
      <c r="B122" s="532"/>
      <c r="C122" s="4" t="s">
        <v>45</v>
      </c>
      <c r="D122" s="39">
        <v>10</v>
      </c>
      <c r="E122" s="39">
        <v>8</v>
      </c>
      <c r="F122" s="68">
        <v>0</v>
      </c>
      <c r="G122" s="68">
        <v>0</v>
      </c>
      <c r="H122" s="83">
        <v>0</v>
      </c>
      <c r="I122" s="83">
        <v>0</v>
      </c>
      <c r="J122" s="39">
        <v>0</v>
      </c>
      <c r="K122" s="39">
        <v>0</v>
      </c>
      <c r="L122" s="39">
        <v>0</v>
      </c>
      <c r="M122" s="39">
        <v>0</v>
      </c>
    </row>
    <row r="123" spans="1:13" ht="10.5" customHeight="1">
      <c r="A123" s="532"/>
      <c r="B123" s="532"/>
      <c r="C123" s="6" t="s">
        <v>46</v>
      </c>
      <c r="D123" s="140">
        <v>350</v>
      </c>
      <c r="E123" s="140">
        <v>296</v>
      </c>
      <c r="F123" s="140">
        <v>51</v>
      </c>
      <c r="G123" s="140">
        <v>42</v>
      </c>
      <c r="H123" s="87">
        <v>0</v>
      </c>
      <c r="I123" s="87">
        <v>0</v>
      </c>
      <c r="J123" s="140">
        <v>0</v>
      </c>
      <c r="K123" s="140">
        <v>0</v>
      </c>
      <c r="L123" s="140">
        <f>SUM(L120:L122)</f>
        <v>0</v>
      </c>
      <c r="M123" s="140">
        <f>SUM(M120:M122)</f>
        <v>0</v>
      </c>
    </row>
    <row r="124" spans="1:13" ht="10.5" customHeight="1">
      <c r="A124" s="532"/>
      <c r="B124" s="532"/>
      <c r="C124" s="4" t="s">
        <v>47</v>
      </c>
      <c r="D124" s="39">
        <v>400</v>
      </c>
      <c r="E124" s="39">
        <v>356</v>
      </c>
      <c r="F124" s="42">
        <v>117</v>
      </c>
      <c r="G124" s="42">
        <v>100</v>
      </c>
      <c r="H124" s="83">
        <v>0</v>
      </c>
      <c r="I124" s="83">
        <v>0</v>
      </c>
      <c r="J124" s="39">
        <v>0</v>
      </c>
      <c r="K124" s="39">
        <v>0</v>
      </c>
      <c r="L124" s="39">
        <v>0</v>
      </c>
      <c r="M124" s="39">
        <v>0</v>
      </c>
    </row>
    <row r="125" spans="1:13" ht="10.5" customHeight="1">
      <c r="A125" s="532"/>
      <c r="B125" s="532"/>
      <c r="C125" s="4" t="s">
        <v>48</v>
      </c>
      <c r="D125" s="39">
        <v>0</v>
      </c>
      <c r="E125" s="39">
        <v>0</v>
      </c>
      <c r="F125" s="68">
        <v>52</v>
      </c>
      <c r="G125" s="68">
        <v>44</v>
      </c>
      <c r="H125" s="83">
        <v>0</v>
      </c>
      <c r="I125" s="83">
        <v>0</v>
      </c>
      <c r="J125" s="39">
        <v>0</v>
      </c>
      <c r="K125" s="39">
        <v>0</v>
      </c>
      <c r="L125" s="39">
        <v>0</v>
      </c>
      <c r="M125" s="39">
        <v>0</v>
      </c>
    </row>
    <row r="126" spans="1:13" ht="10.5" customHeight="1">
      <c r="A126" s="532"/>
      <c r="B126" s="532"/>
      <c r="C126" s="4" t="s">
        <v>50</v>
      </c>
      <c r="D126" s="39">
        <v>0</v>
      </c>
      <c r="E126" s="39">
        <v>0</v>
      </c>
      <c r="F126" s="68">
        <v>0</v>
      </c>
      <c r="G126" s="68">
        <v>0</v>
      </c>
      <c r="H126" s="83">
        <v>0</v>
      </c>
      <c r="I126" s="83">
        <v>0</v>
      </c>
      <c r="J126" s="39">
        <v>0</v>
      </c>
      <c r="K126" s="39">
        <v>0</v>
      </c>
      <c r="L126" s="39">
        <v>0</v>
      </c>
      <c r="M126" s="39">
        <v>0</v>
      </c>
    </row>
    <row r="127" spans="1:13" ht="10.5" customHeight="1">
      <c r="A127" s="532"/>
      <c r="B127" s="532"/>
      <c r="C127" s="4" t="s">
        <v>49</v>
      </c>
      <c r="D127" s="39">
        <v>0</v>
      </c>
      <c r="E127" s="39">
        <v>0</v>
      </c>
      <c r="F127" s="68">
        <v>0</v>
      </c>
      <c r="G127" s="68">
        <v>0</v>
      </c>
      <c r="H127" s="83">
        <v>0</v>
      </c>
      <c r="I127" s="83">
        <v>0</v>
      </c>
      <c r="J127" s="39">
        <v>0</v>
      </c>
      <c r="K127" s="39">
        <v>0</v>
      </c>
      <c r="L127" s="39">
        <v>0</v>
      </c>
      <c r="M127" s="39">
        <v>0</v>
      </c>
    </row>
    <row r="128" spans="1:13" ht="11.25" customHeight="1">
      <c r="A128" s="532"/>
      <c r="B128" s="532"/>
      <c r="C128" s="6" t="s">
        <v>51</v>
      </c>
      <c r="D128" s="140">
        <v>400</v>
      </c>
      <c r="E128" s="140">
        <v>356</v>
      </c>
      <c r="F128" s="140">
        <v>169</v>
      </c>
      <c r="G128" s="140">
        <v>144</v>
      </c>
      <c r="H128" s="87">
        <v>0</v>
      </c>
      <c r="I128" s="87">
        <v>0</v>
      </c>
      <c r="J128" s="140">
        <v>0</v>
      </c>
      <c r="K128" s="140">
        <v>0</v>
      </c>
      <c r="L128" s="140">
        <f>SUM(L124:L127)</f>
        <v>0</v>
      </c>
      <c r="M128" s="140">
        <f>SUM(M124:M127)</f>
        <v>0</v>
      </c>
    </row>
    <row r="129" spans="1:13" ht="11.25" customHeight="1">
      <c r="A129" s="532"/>
      <c r="B129" s="533"/>
      <c r="C129" s="56" t="s">
        <v>291</v>
      </c>
      <c r="D129" s="51">
        <f aca="true" t="shared" si="35" ref="D129:K129">D123+D128</f>
        <v>750</v>
      </c>
      <c r="E129" s="51">
        <f t="shared" si="35"/>
        <v>652</v>
      </c>
      <c r="F129" s="69">
        <f t="shared" si="35"/>
        <v>220</v>
      </c>
      <c r="G129" s="69">
        <f t="shared" si="35"/>
        <v>186</v>
      </c>
      <c r="H129" s="51">
        <f t="shared" si="35"/>
        <v>0</v>
      </c>
      <c r="I129" s="51">
        <f t="shared" si="35"/>
        <v>0</v>
      </c>
      <c r="J129" s="51">
        <f t="shared" si="35"/>
        <v>0</v>
      </c>
      <c r="K129" s="51">
        <f t="shared" si="35"/>
        <v>0</v>
      </c>
      <c r="L129" s="51">
        <f>D129+F129+H129+J129</f>
        <v>970</v>
      </c>
      <c r="M129" s="51">
        <f>E129+G129+I129+K129</f>
        <v>838</v>
      </c>
    </row>
    <row r="130" spans="1:13" ht="10.5" customHeight="1">
      <c r="A130" s="532"/>
      <c r="B130" s="531" t="s">
        <v>55</v>
      </c>
      <c r="C130" s="4" t="s">
        <v>43</v>
      </c>
      <c r="D130" s="39">
        <v>0</v>
      </c>
      <c r="E130" s="39">
        <v>0</v>
      </c>
      <c r="F130" s="68">
        <v>93</v>
      </c>
      <c r="G130" s="68">
        <v>78</v>
      </c>
      <c r="H130" s="83">
        <v>0</v>
      </c>
      <c r="I130" s="83">
        <v>0</v>
      </c>
      <c r="J130" s="39">
        <v>0</v>
      </c>
      <c r="K130" s="39">
        <v>0</v>
      </c>
      <c r="L130" s="39">
        <v>0</v>
      </c>
      <c r="M130" s="39">
        <v>0</v>
      </c>
    </row>
    <row r="131" spans="1:13" ht="10.5" customHeight="1">
      <c r="A131" s="532"/>
      <c r="B131" s="532"/>
      <c r="C131" s="4" t="s">
        <v>44</v>
      </c>
      <c r="D131" s="39">
        <v>0</v>
      </c>
      <c r="E131" s="39">
        <v>0</v>
      </c>
      <c r="F131" s="68">
        <v>22</v>
      </c>
      <c r="G131" s="68">
        <v>19</v>
      </c>
      <c r="H131" s="83">
        <v>0</v>
      </c>
      <c r="I131" s="83">
        <v>0</v>
      </c>
      <c r="J131" s="39">
        <v>0</v>
      </c>
      <c r="K131" s="39">
        <v>0</v>
      </c>
      <c r="L131" s="39">
        <v>0</v>
      </c>
      <c r="M131" s="39">
        <v>0</v>
      </c>
    </row>
    <row r="132" spans="1:13" ht="10.5" customHeight="1">
      <c r="A132" s="532"/>
      <c r="B132" s="532"/>
      <c r="C132" s="4" t="s">
        <v>45</v>
      </c>
      <c r="D132" s="39">
        <v>0</v>
      </c>
      <c r="E132" s="39">
        <v>0</v>
      </c>
      <c r="F132" s="68">
        <v>12</v>
      </c>
      <c r="G132" s="68">
        <v>10</v>
      </c>
      <c r="H132" s="83">
        <v>0</v>
      </c>
      <c r="I132" s="83">
        <v>0</v>
      </c>
      <c r="J132" s="39">
        <v>0</v>
      </c>
      <c r="K132" s="39">
        <v>0</v>
      </c>
      <c r="L132" s="39">
        <v>0</v>
      </c>
      <c r="M132" s="39">
        <v>0</v>
      </c>
    </row>
    <row r="133" spans="1:13" ht="9.75" customHeight="1">
      <c r="A133" s="532"/>
      <c r="B133" s="532"/>
      <c r="C133" s="6" t="s">
        <v>46</v>
      </c>
      <c r="D133" s="140">
        <v>0</v>
      </c>
      <c r="E133" s="140">
        <v>0</v>
      </c>
      <c r="F133" s="140">
        <f>SUM(F130:F132)</f>
        <v>127</v>
      </c>
      <c r="G133" s="140">
        <f>SUM(G130:G132)</f>
        <v>107</v>
      </c>
      <c r="H133" s="87">
        <v>0</v>
      </c>
      <c r="I133" s="87">
        <v>0</v>
      </c>
      <c r="J133" s="140">
        <v>0</v>
      </c>
      <c r="K133" s="140">
        <v>0</v>
      </c>
      <c r="L133" s="140">
        <f>SUM(L130:L132)</f>
        <v>0</v>
      </c>
      <c r="M133" s="140">
        <f>SUM(M130:M132)</f>
        <v>0</v>
      </c>
    </row>
    <row r="134" spans="1:13" ht="9.75" customHeight="1">
      <c r="A134" s="532"/>
      <c r="B134" s="532"/>
      <c r="C134" s="4" t="s">
        <v>47</v>
      </c>
      <c r="D134" s="39">
        <v>0</v>
      </c>
      <c r="E134" s="39">
        <v>0</v>
      </c>
      <c r="F134" s="68">
        <v>103</v>
      </c>
      <c r="G134" s="237">
        <v>87</v>
      </c>
      <c r="H134" s="83">
        <v>0</v>
      </c>
      <c r="I134" s="83">
        <v>0</v>
      </c>
      <c r="J134" s="39">
        <v>0</v>
      </c>
      <c r="K134" s="39">
        <v>0</v>
      </c>
      <c r="L134" s="39">
        <v>0</v>
      </c>
      <c r="M134" s="39">
        <v>0</v>
      </c>
    </row>
    <row r="135" spans="1:13" ht="9.75" customHeight="1">
      <c r="A135" s="532"/>
      <c r="B135" s="532"/>
      <c r="C135" s="4" t="s">
        <v>48</v>
      </c>
      <c r="D135" s="39">
        <v>0</v>
      </c>
      <c r="E135" s="39">
        <v>0</v>
      </c>
      <c r="F135" s="68">
        <v>78</v>
      </c>
      <c r="G135" s="68">
        <v>66</v>
      </c>
      <c r="H135" s="83">
        <v>0</v>
      </c>
      <c r="I135" s="83">
        <v>0</v>
      </c>
      <c r="J135" s="39">
        <v>0</v>
      </c>
      <c r="K135" s="39">
        <v>0</v>
      </c>
      <c r="L135" s="39">
        <v>0</v>
      </c>
      <c r="M135" s="39">
        <v>0</v>
      </c>
    </row>
    <row r="136" spans="1:13" ht="10.5" customHeight="1">
      <c r="A136" s="532"/>
      <c r="B136" s="532"/>
      <c r="C136" s="4" t="s">
        <v>50</v>
      </c>
      <c r="D136" s="39">
        <v>0</v>
      </c>
      <c r="E136" s="39">
        <v>0</v>
      </c>
      <c r="F136" s="68">
        <v>0</v>
      </c>
      <c r="G136" s="68">
        <v>0</v>
      </c>
      <c r="H136" s="83">
        <v>0</v>
      </c>
      <c r="I136" s="83">
        <v>0</v>
      </c>
      <c r="J136" s="39">
        <v>0</v>
      </c>
      <c r="K136" s="39">
        <v>0</v>
      </c>
      <c r="L136" s="39">
        <v>0</v>
      </c>
      <c r="M136" s="39">
        <v>0</v>
      </c>
    </row>
    <row r="137" spans="1:13" ht="9.75" customHeight="1">
      <c r="A137" s="532"/>
      <c r="B137" s="532"/>
      <c r="C137" s="4" t="s">
        <v>49</v>
      </c>
      <c r="D137" s="39">
        <v>0</v>
      </c>
      <c r="E137" s="39">
        <v>0</v>
      </c>
      <c r="F137" s="68">
        <v>0</v>
      </c>
      <c r="G137" s="68">
        <v>0</v>
      </c>
      <c r="H137" s="83">
        <v>0</v>
      </c>
      <c r="I137" s="83">
        <v>0</v>
      </c>
      <c r="J137" s="39">
        <v>0</v>
      </c>
      <c r="K137" s="39">
        <v>0</v>
      </c>
      <c r="L137" s="39">
        <v>0</v>
      </c>
      <c r="M137" s="39">
        <v>0</v>
      </c>
    </row>
    <row r="138" spans="1:13" ht="10.5" customHeight="1">
      <c r="A138" s="532"/>
      <c r="B138" s="532"/>
      <c r="C138" s="6" t="s">
        <v>51</v>
      </c>
      <c r="D138" s="140">
        <v>0</v>
      </c>
      <c r="E138" s="140">
        <v>0</v>
      </c>
      <c r="F138" s="140">
        <v>0</v>
      </c>
      <c r="G138" s="140">
        <v>0</v>
      </c>
      <c r="H138" s="87">
        <v>0</v>
      </c>
      <c r="I138" s="87">
        <v>0</v>
      </c>
      <c r="J138" s="140">
        <v>0</v>
      </c>
      <c r="K138" s="140">
        <v>0</v>
      </c>
      <c r="L138" s="140">
        <v>0</v>
      </c>
      <c r="M138" s="140">
        <f>SUM(M134:M137)</f>
        <v>0</v>
      </c>
    </row>
    <row r="139" spans="1:13" ht="9.75" customHeight="1">
      <c r="A139" s="533"/>
      <c r="B139" s="533"/>
      <c r="C139" s="56" t="s">
        <v>291</v>
      </c>
      <c r="D139" s="51">
        <f>D133+D138</f>
        <v>0</v>
      </c>
      <c r="E139" s="51">
        <f>E133+E138</f>
        <v>0</v>
      </c>
      <c r="F139" s="69">
        <f>F133+F138</f>
        <v>127</v>
      </c>
      <c r="G139" s="69">
        <f>G133+G138</f>
        <v>107</v>
      </c>
      <c r="H139" s="51">
        <f aca="true" t="shared" si="36" ref="H139:M139">H133+H138</f>
        <v>0</v>
      </c>
      <c r="I139" s="51">
        <f t="shared" si="36"/>
        <v>0</v>
      </c>
      <c r="J139" s="51">
        <f t="shared" si="36"/>
        <v>0</v>
      </c>
      <c r="K139" s="51">
        <f t="shared" si="36"/>
        <v>0</v>
      </c>
      <c r="L139" s="51">
        <f t="shared" si="36"/>
        <v>0</v>
      </c>
      <c r="M139" s="51">
        <f t="shared" si="36"/>
        <v>0</v>
      </c>
    </row>
    <row r="140" spans="1:13" ht="10.5" customHeight="1">
      <c r="A140" s="523" t="s">
        <v>56</v>
      </c>
      <c r="B140" s="524"/>
      <c r="C140" s="525"/>
      <c r="D140" s="80">
        <f aca="true" t="shared" si="37" ref="D140:K140">D129+D139</f>
        <v>750</v>
      </c>
      <c r="E140" s="80">
        <f t="shared" si="37"/>
        <v>652</v>
      </c>
      <c r="F140" s="52">
        <f t="shared" si="37"/>
        <v>347</v>
      </c>
      <c r="G140" s="52">
        <f t="shared" si="37"/>
        <v>293</v>
      </c>
      <c r="H140" s="80">
        <f t="shared" si="37"/>
        <v>0</v>
      </c>
      <c r="I140" s="80">
        <f t="shared" si="37"/>
        <v>0</v>
      </c>
      <c r="J140" s="80">
        <f t="shared" si="37"/>
        <v>0</v>
      </c>
      <c r="K140" s="80">
        <f t="shared" si="37"/>
        <v>0</v>
      </c>
      <c r="L140" s="80">
        <f aca="true" t="shared" si="38" ref="L140:L150">D140+F140+H140+J140</f>
        <v>1097</v>
      </c>
      <c r="M140" s="80">
        <f aca="true" t="shared" si="39" ref="M140:M149">E140+G140+I140+K140</f>
        <v>945</v>
      </c>
    </row>
    <row r="141" spans="1:13" ht="10.5" customHeight="1">
      <c r="A141" s="540" t="s">
        <v>396</v>
      </c>
      <c r="B141" s="616"/>
      <c r="C141" s="4" t="s">
        <v>43</v>
      </c>
      <c r="D141" s="39">
        <f aca="true" t="shared" si="40" ref="D141:K141">D110+D120+D130</f>
        <v>300</v>
      </c>
      <c r="E141" s="39">
        <f t="shared" si="40"/>
        <v>254</v>
      </c>
      <c r="F141" s="68">
        <f t="shared" si="40"/>
        <v>144</v>
      </c>
      <c r="G141" s="68">
        <f t="shared" si="40"/>
        <v>120</v>
      </c>
      <c r="H141" s="39">
        <f t="shared" si="40"/>
        <v>0</v>
      </c>
      <c r="I141" s="39">
        <f t="shared" si="40"/>
        <v>0</v>
      </c>
      <c r="J141" s="39">
        <f t="shared" si="40"/>
        <v>0</v>
      </c>
      <c r="K141" s="39">
        <f t="shared" si="40"/>
        <v>0</v>
      </c>
      <c r="L141" s="39">
        <f t="shared" si="38"/>
        <v>444</v>
      </c>
      <c r="M141" s="39">
        <f t="shared" si="39"/>
        <v>374</v>
      </c>
    </row>
    <row r="142" spans="1:13" ht="10.5" customHeight="1">
      <c r="A142" s="541"/>
      <c r="B142" s="617"/>
      <c r="C142" s="4" t="s">
        <v>44</v>
      </c>
      <c r="D142" s="39">
        <f aca="true" t="shared" si="41" ref="D142:K142">D111+D121+D131</f>
        <v>40</v>
      </c>
      <c r="E142" s="39">
        <f t="shared" si="41"/>
        <v>34</v>
      </c>
      <c r="F142" s="68">
        <f t="shared" si="41"/>
        <v>22</v>
      </c>
      <c r="G142" s="68">
        <f t="shared" si="41"/>
        <v>19</v>
      </c>
      <c r="H142" s="39">
        <f t="shared" si="41"/>
        <v>0</v>
      </c>
      <c r="I142" s="39">
        <f t="shared" si="41"/>
        <v>0</v>
      </c>
      <c r="J142" s="39">
        <f t="shared" si="41"/>
        <v>0</v>
      </c>
      <c r="K142" s="39">
        <f t="shared" si="41"/>
        <v>0</v>
      </c>
      <c r="L142" s="39">
        <f t="shared" si="38"/>
        <v>62</v>
      </c>
      <c r="M142" s="39">
        <f t="shared" si="39"/>
        <v>53</v>
      </c>
    </row>
    <row r="143" spans="1:13" ht="10.5" customHeight="1">
      <c r="A143" s="541"/>
      <c r="B143" s="617"/>
      <c r="C143" s="4" t="s">
        <v>45</v>
      </c>
      <c r="D143" s="39">
        <f aca="true" t="shared" si="42" ref="D143:K143">D112+D122+D132</f>
        <v>10</v>
      </c>
      <c r="E143" s="39">
        <f t="shared" si="42"/>
        <v>8</v>
      </c>
      <c r="F143" s="68">
        <f t="shared" si="42"/>
        <v>12</v>
      </c>
      <c r="G143" s="68">
        <f t="shared" si="42"/>
        <v>10</v>
      </c>
      <c r="H143" s="39">
        <f t="shared" si="42"/>
        <v>0</v>
      </c>
      <c r="I143" s="39">
        <f t="shared" si="42"/>
        <v>0</v>
      </c>
      <c r="J143" s="39">
        <f t="shared" si="42"/>
        <v>0</v>
      </c>
      <c r="K143" s="39">
        <f t="shared" si="42"/>
        <v>0</v>
      </c>
      <c r="L143" s="39">
        <f t="shared" si="38"/>
        <v>22</v>
      </c>
      <c r="M143" s="39">
        <f t="shared" si="39"/>
        <v>18</v>
      </c>
    </row>
    <row r="144" spans="1:13" ht="10.5" customHeight="1">
      <c r="A144" s="541"/>
      <c r="B144" s="617"/>
      <c r="C144" s="56" t="s">
        <v>46</v>
      </c>
      <c r="D144" s="51">
        <f aca="true" t="shared" si="43" ref="D144:K144">SUM(D141:D143)</f>
        <v>350</v>
      </c>
      <c r="E144" s="51">
        <f t="shared" si="43"/>
        <v>296</v>
      </c>
      <c r="F144" s="69">
        <f t="shared" si="43"/>
        <v>178</v>
      </c>
      <c r="G144" s="69">
        <f t="shared" si="43"/>
        <v>149</v>
      </c>
      <c r="H144" s="51">
        <f t="shared" si="43"/>
        <v>0</v>
      </c>
      <c r="I144" s="51">
        <f t="shared" si="43"/>
        <v>0</v>
      </c>
      <c r="J144" s="51">
        <f t="shared" si="43"/>
        <v>0</v>
      </c>
      <c r="K144" s="51">
        <f t="shared" si="43"/>
        <v>0</v>
      </c>
      <c r="L144" s="51">
        <f t="shared" si="38"/>
        <v>528</v>
      </c>
      <c r="M144" s="51">
        <f t="shared" si="39"/>
        <v>445</v>
      </c>
    </row>
    <row r="145" spans="1:13" ht="10.5" customHeight="1">
      <c r="A145" s="541"/>
      <c r="B145" s="617"/>
      <c r="C145" s="4" t="s">
        <v>47</v>
      </c>
      <c r="D145" s="39">
        <f aca="true" t="shared" si="44" ref="D145:K145">D114+D124+D134</f>
        <v>400</v>
      </c>
      <c r="E145" s="39">
        <f t="shared" si="44"/>
        <v>356</v>
      </c>
      <c r="F145" s="68">
        <f t="shared" si="44"/>
        <v>220</v>
      </c>
      <c r="G145" s="68">
        <f t="shared" si="44"/>
        <v>187</v>
      </c>
      <c r="H145" s="39">
        <f t="shared" si="44"/>
        <v>0</v>
      </c>
      <c r="I145" s="39">
        <f t="shared" si="44"/>
        <v>0</v>
      </c>
      <c r="J145" s="39">
        <f t="shared" si="44"/>
        <v>0</v>
      </c>
      <c r="K145" s="39">
        <f t="shared" si="44"/>
        <v>0</v>
      </c>
      <c r="L145" s="39">
        <f t="shared" si="38"/>
        <v>620</v>
      </c>
      <c r="M145" s="39">
        <f t="shared" si="39"/>
        <v>543</v>
      </c>
    </row>
    <row r="146" spans="1:13" ht="10.5" customHeight="1">
      <c r="A146" s="541"/>
      <c r="B146" s="617"/>
      <c r="C146" s="4" t="s">
        <v>48</v>
      </c>
      <c r="D146" s="39">
        <f aca="true" t="shared" si="45" ref="D146:K146">D115+D125+D135</f>
        <v>0</v>
      </c>
      <c r="E146" s="39">
        <f t="shared" si="45"/>
        <v>0</v>
      </c>
      <c r="F146" s="68">
        <f t="shared" si="45"/>
        <v>130</v>
      </c>
      <c r="G146" s="68">
        <f t="shared" si="45"/>
        <v>110</v>
      </c>
      <c r="H146" s="39">
        <f t="shared" si="45"/>
        <v>0</v>
      </c>
      <c r="I146" s="39">
        <f t="shared" si="45"/>
        <v>0</v>
      </c>
      <c r="J146" s="39">
        <f t="shared" si="45"/>
        <v>0</v>
      </c>
      <c r="K146" s="39">
        <f t="shared" si="45"/>
        <v>0</v>
      </c>
      <c r="L146" s="39">
        <f t="shared" si="38"/>
        <v>130</v>
      </c>
      <c r="M146" s="39">
        <f t="shared" si="39"/>
        <v>110</v>
      </c>
    </row>
    <row r="147" spans="1:13" ht="10.5" customHeight="1">
      <c r="A147" s="541"/>
      <c r="B147" s="617"/>
      <c r="C147" s="4" t="s">
        <v>50</v>
      </c>
      <c r="D147" s="39">
        <f aca="true" t="shared" si="46" ref="D147:K147">D116+D126+D136</f>
        <v>0</v>
      </c>
      <c r="E147" s="39">
        <f t="shared" si="46"/>
        <v>0</v>
      </c>
      <c r="F147" s="68">
        <f t="shared" si="46"/>
        <v>0</v>
      </c>
      <c r="G147" s="68">
        <f t="shared" si="46"/>
        <v>0</v>
      </c>
      <c r="H147" s="39">
        <f t="shared" si="46"/>
        <v>0</v>
      </c>
      <c r="I147" s="39">
        <f t="shared" si="46"/>
        <v>0</v>
      </c>
      <c r="J147" s="39">
        <f t="shared" si="46"/>
        <v>0</v>
      </c>
      <c r="K147" s="39">
        <f t="shared" si="46"/>
        <v>0</v>
      </c>
      <c r="L147" s="39">
        <f t="shared" si="38"/>
        <v>0</v>
      </c>
      <c r="M147" s="39">
        <f t="shared" si="39"/>
        <v>0</v>
      </c>
    </row>
    <row r="148" spans="1:13" ht="9.75" customHeight="1">
      <c r="A148" s="541"/>
      <c r="B148" s="617"/>
      <c r="C148" s="4" t="s">
        <v>49</v>
      </c>
      <c r="D148" s="39">
        <f aca="true" t="shared" si="47" ref="D148:K148">D117+D127+D137</f>
        <v>0</v>
      </c>
      <c r="E148" s="39">
        <f t="shared" si="47"/>
        <v>0</v>
      </c>
      <c r="F148" s="68">
        <f t="shared" si="47"/>
        <v>0</v>
      </c>
      <c r="G148" s="68">
        <f t="shared" si="47"/>
        <v>0</v>
      </c>
      <c r="H148" s="39">
        <f t="shared" si="47"/>
        <v>0</v>
      </c>
      <c r="I148" s="39">
        <f t="shared" si="47"/>
        <v>0</v>
      </c>
      <c r="J148" s="39">
        <f t="shared" si="47"/>
        <v>0</v>
      </c>
      <c r="K148" s="39">
        <f t="shared" si="47"/>
        <v>0</v>
      </c>
      <c r="L148" s="39">
        <f t="shared" si="38"/>
        <v>0</v>
      </c>
      <c r="M148" s="39">
        <f t="shared" si="39"/>
        <v>0</v>
      </c>
    </row>
    <row r="149" spans="1:13" ht="10.5" customHeight="1">
      <c r="A149" s="541"/>
      <c r="B149" s="617"/>
      <c r="C149" s="56" t="s">
        <v>51</v>
      </c>
      <c r="D149" s="51">
        <f aca="true" t="shared" si="48" ref="D149:K149">SUM(D145:D148)</f>
        <v>400</v>
      </c>
      <c r="E149" s="51">
        <f t="shared" si="48"/>
        <v>356</v>
      </c>
      <c r="F149" s="69">
        <f t="shared" si="48"/>
        <v>350</v>
      </c>
      <c r="G149" s="69">
        <f t="shared" si="48"/>
        <v>297</v>
      </c>
      <c r="H149" s="51">
        <f t="shared" si="48"/>
        <v>0</v>
      </c>
      <c r="I149" s="51">
        <f t="shared" si="48"/>
        <v>0</v>
      </c>
      <c r="J149" s="51">
        <f t="shared" si="48"/>
        <v>0</v>
      </c>
      <c r="K149" s="51">
        <f t="shared" si="48"/>
        <v>0</v>
      </c>
      <c r="L149" s="51">
        <f t="shared" si="38"/>
        <v>750</v>
      </c>
      <c r="M149" s="51">
        <f t="shared" si="39"/>
        <v>653</v>
      </c>
    </row>
    <row r="150" spans="1:13" ht="11.25" customHeight="1">
      <c r="A150" s="542"/>
      <c r="B150" s="618"/>
      <c r="C150" s="57" t="s">
        <v>9</v>
      </c>
      <c r="D150" s="80">
        <f aca="true" t="shared" si="49" ref="D150:K150">D144+D149</f>
        <v>750</v>
      </c>
      <c r="E150" s="80">
        <f t="shared" si="49"/>
        <v>652</v>
      </c>
      <c r="F150" s="52">
        <f t="shared" si="49"/>
        <v>528</v>
      </c>
      <c r="G150" s="52">
        <f t="shared" si="49"/>
        <v>446</v>
      </c>
      <c r="H150" s="80">
        <f t="shared" si="49"/>
        <v>0</v>
      </c>
      <c r="I150" s="80">
        <f t="shared" si="49"/>
        <v>0</v>
      </c>
      <c r="J150" s="80">
        <f t="shared" si="49"/>
        <v>0</v>
      </c>
      <c r="K150" s="80">
        <f t="shared" si="49"/>
        <v>0</v>
      </c>
      <c r="L150" s="80">
        <f t="shared" si="38"/>
        <v>1278</v>
      </c>
      <c r="M150" s="80">
        <f>E150+G150+I150+K150</f>
        <v>1098</v>
      </c>
    </row>
  </sheetData>
  <sheetProtection/>
  <mergeCells count="51">
    <mergeCell ref="A140:C140"/>
    <mergeCell ref="A141:B150"/>
    <mergeCell ref="J108:K108"/>
    <mergeCell ref="L108:M108"/>
    <mergeCell ref="A110:B119"/>
    <mergeCell ref="A120:A139"/>
    <mergeCell ref="B120:B129"/>
    <mergeCell ref="B130:B139"/>
    <mergeCell ref="A88:B97"/>
    <mergeCell ref="A103:C103"/>
    <mergeCell ref="A104:C104"/>
    <mergeCell ref="A105:M105"/>
    <mergeCell ref="A107:B109"/>
    <mergeCell ref="C107:C109"/>
    <mergeCell ref="D107:M107"/>
    <mergeCell ref="D108:E108"/>
    <mergeCell ref="F108:G108"/>
    <mergeCell ref="H108:I108"/>
    <mergeCell ref="L55:M55"/>
    <mergeCell ref="A57:B66"/>
    <mergeCell ref="A67:A86"/>
    <mergeCell ref="B67:B76"/>
    <mergeCell ref="B77:B86"/>
    <mergeCell ref="A87:C87"/>
    <mergeCell ref="A50:C50"/>
    <mergeCell ref="A51:C51"/>
    <mergeCell ref="A52:M52"/>
    <mergeCell ref="A54:B56"/>
    <mergeCell ref="C54:C56"/>
    <mergeCell ref="D54:M54"/>
    <mergeCell ref="D55:E55"/>
    <mergeCell ref="F55:G55"/>
    <mergeCell ref="H55:I55"/>
    <mergeCell ref="J55:K55"/>
    <mergeCell ref="F6:G6"/>
    <mergeCell ref="H6:I6"/>
    <mergeCell ref="J6:K6"/>
    <mergeCell ref="A1:C1"/>
    <mergeCell ref="A2:C2"/>
    <mergeCell ref="C5:C7"/>
    <mergeCell ref="D6:E6"/>
    <mergeCell ref="A3:M3"/>
    <mergeCell ref="L6:M6"/>
    <mergeCell ref="D5:M5"/>
    <mergeCell ref="A39:B48"/>
    <mergeCell ref="A8:B17"/>
    <mergeCell ref="A5:B7"/>
    <mergeCell ref="A38:C38"/>
    <mergeCell ref="A18:A37"/>
    <mergeCell ref="B18:B27"/>
    <mergeCell ref="B28:B37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9"/>
  <sheetViews>
    <sheetView zoomScalePageLayoutView="0" workbookViewId="0" topLeftCell="A1">
      <selection activeCell="O327" sqref="O327"/>
    </sheetView>
  </sheetViews>
  <sheetFormatPr defaultColWidth="9.140625" defaultRowHeight="12.75"/>
  <cols>
    <col min="1" max="2" width="6.7109375" style="0" customWidth="1"/>
    <col min="3" max="3" width="20.7109375" style="0" customWidth="1"/>
    <col min="4" max="11" width="11.7109375" style="0" customWidth="1"/>
  </cols>
  <sheetData>
    <row r="1" spans="1:11" s="228" customFormat="1" ht="9.75" customHeight="1">
      <c r="A1" s="638" t="s">
        <v>22</v>
      </c>
      <c r="B1" s="638"/>
      <c r="C1" s="638"/>
      <c r="D1" s="41"/>
      <c r="E1" s="41"/>
      <c r="F1" s="41"/>
      <c r="G1" s="41"/>
      <c r="H1" s="41"/>
      <c r="I1" s="41"/>
      <c r="J1" s="41"/>
      <c r="K1" s="41"/>
    </row>
    <row r="2" spans="1:11" s="228" customFormat="1" ht="9.75" customHeight="1">
      <c r="A2" s="638" t="s">
        <v>60</v>
      </c>
      <c r="B2" s="638"/>
      <c r="C2" s="638"/>
      <c r="D2" s="41"/>
      <c r="E2" s="41"/>
      <c r="F2" s="41"/>
      <c r="G2" s="41"/>
      <c r="H2" s="41"/>
      <c r="I2" s="41"/>
      <c r="J2" s="41"/>
      <c r="K2" s="41"/>
    </row>
    <row r="3" spans="1:11" s="228" customFormat="1" ht="9.75" customHeight="1">
      <c r="A3" s="646" t="s">
        <v>506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1" s="228" customFormat="1" ht="9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244" t="s">
        <v>59</v>
      </c>
    </row>
    <row r="5" spans="1:11" s="228" customFormat="1" ht="9.75" customHeight="1">
      <c r="A5" s="639" t="s">
        <v>37</v>
      </c>
      <c r="B5" s="640"/>
      <c r="C5" s="645" t="s">
        <v>38</v>
      </c>
      <c r="D5" s="647" t="s">
        <v>39</v>
      </c>
      <c r="E5" s="647"/>
      <c r="F5" s="647"/>
      <c r="G5" s="647"/>
      <c r="H5" s="647"/>
      <c r="I5" s="647"/>
      <c r="J5" s="647"/>
      <c r="K5" s="647"/>
    </row>
    <row r="6" spans="1:11" s="228" customFormat="1" ht="9.75" customHeight="1">
      <c r="A6" s="641"/>
      <c r="B6" s="642"/>
      <c r="C6" s="645"/>
      <c r="D6" s="591" t="s">
        <v>61</v>
      </c>
      <c r="E6" s="591"/>
      <c r="F6" s="591" t="s">
        <v>62</v>
      </c>
      <c r="G6" s="591"/>
      <c r="H6" s="591" t="s">
        <v>63</v>
      </c>
      <c r="I6" s="591"/>
      <c r="J6" s="591" t="s">
        <v>64</v>
      </c>
      <c r="K6" s="591"/>
    </row>
    <row r="7" spans="1:11" s="228" customFormat="1" ht="9.75" customHeight="1">
      <c r="A7" s="643"/>
      <c r="B7" s="644"/>
      <c r="C7" s="645"/>
      <c r="D7" s="221" t="s">
        <v>40</v>
      </c>
      <c r="E7" s="221" t="s">
        <v>41</v>
      </c>
      <c r="F7" s="221" t="s">
        <v>40</v>
      </c>
      <c r="G7" s="221" t="s">
        <v>41</v>
      </c>
      <c r="H7" s="221" t="s">
        <v>40</v>
      </c>
      <c r="I7" s="221" t="s">
        <v>41</v>
      </c>
      <c r="J7" s="221" t="s">
        <v>40</v>
      </c>
      <c r="K7" s="221" t="s">
        <v>41</v>
      </c>
    </row>
    <row r="8" spans="1:11" s="228" customFormat="1" ht="9.75" customHeight="1">
      <c r="A8" s="624" t="s">
        <v>52</v>
      </c>
      <c r="B8" s="625"/>
      <c r="C8" s="473" t="s">
        <v>43</v>
      </c>
      <c r="D8" s="474">
        <v>11609</v>
      </c>
      <c r="E8" s="474">
        <f>D8*0.84545</f>
        <v>9814.82905</v>
      </c>
      <c r="F8" s="474">
        <v>7551</v>
      </c>
      <c r="G8" s="474">
        <f>F8*0.84545</f>
        <v>6383.99295</v>
      </c>
      <c r="H8" s="474">
        <v>4440</v>
      </c>
      <c r="I8" s="474">
        <f>H8*0.84545</f>
        <v>3753.7980000000002</v>
      </c>
      <c r="J8" s="474">
        <f aca="true" t="shared" si="0" ref="J8:K10">D8+F8+H8</f>
        <v>23600</v>
      </c>
      <c r="K8" s="474">
        <f t="shared" si="0"/>
        <v>19952.62</v>
      </c>
    </row>
    <row r="9" spans="1:11" s="228" customFormat="1" ht="9.75" customHeight="1">
      <c r="A9" s="626"/>
      <c r="B9" s="627"/>
      <c r="C9" s="473" t="s">
        <v>44</v>
      </c>
      <c r="D9" s="474">
        <v>1700</v>
      </c>
      <c r="E9" s="474">
        <f>D9*0.84545</f>
        <v>1437.265</v>
      </c>
      <c r="F9" s="474">
        <v>80</v>
      </c>
      <c r="G9" s="474">
        <f>F9*0.84545</f>
        <v>67.636</v>
      </c>
      <c r="H9" s="474">
        <v>130</v>
      </c>
      <c r="I9" s="474">
        <f>H9*0.84545</f>
        <v>109.9085</v>
      </c>
      <c r="J9" s="474">
        <f t="shared" si="0"/>
        <v>1910</v>
      </c>
      <c r="K9" s="474">
        <f t="shared" si="0"/>
        <v>1614.8095</v>
      </c>
    </row>
    <row r="10" spans="1:11" s="228" customFormat="1" ht="9.75" customHeight="1">
      <c r="A10" s="626"/>
      <c r="B10" s="627"/>
      <c r="C10" s="473" t="s">
        <v>45</v>
      </c>
      <c r="D10" s="474">
        <v>991</v>
      </c>
      <c r="E10" s="474">
        <f>D10*0.84545</f>
        <v>837.84095</v>
      </c>
      <c r="F10" s="474">
        <v>0</v>
      </c>
      <c r="G10" s="474">
        <f>F10*0.84545</f>
        <v>0</v>
      </c>
      <c r="H10" s="474">
        <v>0</v>
      </c>
      <c r="I10" s="474">
        <f>H10*0.84545</f>
        <v>0</v>
      </c>
      <c r="J10" s="474">
        <f t="shared" si="0"/>
        <v>991</v>
      </c>
      <c r="K10" s="474">
        <f t="shared" si="0"/>
        <v>837.84095</v>
      </c>
    </row>
    <row r="11" spans="1:11" s="228" customFormat="1" ht="9.75" customHeight="1">
      <c r="A11" s="626"/>
      <c r="B11" s="627"/>
      <c r="C11" s="5" t="s">
        <v>46</v>
      </c>
      <c r="D11" s="224">
        <f>SUM(D8:D10)</f>
        <v>14300</v>
      </c>
      <c r="E11" s="224">
        <f>SUM(E8:E10)</f>
        <v>12089.935</v>
      </c>
      <c r="F11" s="224">
        <f>SUM(F8:F10)</f>
        <v>7631</v>
      </c>
      <c r="G11" s="224">
        <f>SUM(G8:G10)</f>
        <v>6451.62895</v>
      </c>
      <c r="H11" s="224">
        <f>SUM(H8:H10)</f>
        <v>4570</v>
      </c>
      <c r="I11" s="224">
        <f>H11*0.845</f>
        <v>3861.65</v>
      </c>
      <c r="J11" s="224">
        <f>SUM(J8:J10)</f>
        <v>26501</v>
      </c>
      <c r="K11" s="224">
        <f>SUM(K8:K10)</f>
        <v>22405.27045</v>
      </c>
    </row>
    <row r="12" spans="1:11" s="228" customFormat="1" ht="9.75" customHeight="1">
      <c r="A12" s="626"/>
      <c r="B12" s="627"/>
      <c r="C12" s="473" t="s">
        <v>47</v>
      </c>
      <c r="D12" s="474">
        <v>14866</v>
      </c>
      <c r="E12" s="474">
        <f>D12*0.8893</f>
        <v>13220.3338</v>
      </c>
      <c r="F12" s="474">
        <v>13641</v>
      </c>
      <c r="G12" s="474">
        <f>F12*0.8893</f>
        <v>12130.9413</v>
      </c>
      <c r="H12" s="474">
        <v>17653</v>
      </c>
      <c r="I12" s="474">
        <f>H12*0.8893</f>
        <v>15698.812899999999</v>
      </c>
      <c r="J12" s="474">
        <f aca="true" t="shared" si="1" ref="J12:K16">D12+F12+H12</f>
        <v>46160</v>
      </c>
      <c r="K12" s="474">
        <f t="shared" si="1"/>
        <v>41050.087999999996</v>
      </c>
    </row>
    <row r="13" spans="1:11" s="228" customFormat="1" ht="9.75" customHeight="1">
      <c r="A13" s="626"/>
      <c r="B13" s="627"/>
      <c r="C13" s="473" t="s">
        <v>48</v>
      </c>
      <c r="D13" s="474">
        <v>400</v>
      </c>
      <c r="E13" s="474">
        <f>D13*0.8893</f>
        <v>355.71999999999997</v>
      </c>
      <c r="F13" s="474">
        <v>100</v>
      </c>
      <c r="G13" s="474">
        <f>F13*0.8893</f>
        <v>88.92999999999999</v>
      </c>
      <c r="H13" s="474">
        <v>1591</v>
      </c>
      <c r="I13" s="474">
        <f>H13*0.8893</f>
        <v>1414.8763</v>
      </c>
      <c r="J13" s="474">
        <f t="shared" si="1"/>
        <v>2091</v>
      </c>
      <c r="K13" s="474">
        <f t="shared" si="1"/>
        <v>1859.5263</v>
      </c>
    </row>
    <row r="14" spans="1:11" s="228" customFormat="1" ht="9.75" customHeight="1">
      <c r="A14" s="626"/>
      <c r="B14" s="627"/>
      <c r="C14" s="473" t="s">
        <v>50</v>
      </c>
      <c r="D14" s="474">
        <v>30</v>
      </c>
      <c r="E14" s="474">
        <f>D14*0.8893</f>
        <v>26.679</v>
      </c>
      <c r="F14" s="474">
        <v>30</v>
      </c>
      <c r="G14" s="474">
        <f>F14*0.8893</f>
        <v>26.679</v>
      </c>
      <c r="H14" s="474">
        <v>100</v>
      </c>
      <c r="I14" s="474">
        <f>H14*0.8893</f>
        <v>88.92999999999999</v>
      </c>
      <c r="J14" s="474">
        <f t="shared" si="1"/>
        <v>160</v>
      </c>
      <c r="K14" s="474">
        <f t="shared" si="1"/>
        <v>142.28799999999998</v>
      </c>
    </row>
    <row r="15" spans="1:11" s="228" customFormat="1" ht="9.75" customHeight="1">
      <c r="A15" s="626"/>
      <c r="B15" s="627"/>
      <c r="C15" s="473" t="s">
        <v>49</v>
      </c>
      <c r="D15" s="474">
        <v>10</v>
      </c>
      <c r="E15" s="474">
        <f>D15*0.8893</f>
        <v>8.893</v>
      </c>
      <c r="F15" s="474">
        <v>15</v>
      </c>
      <c r="G15" s="474">
        <f>F15*0.8893</f>
        <v>13.3395</v>
      </c>
      <c r="H15" s="474">
        <v>45</v>
      </c>
      <c r="I15" s="474">
        <f>H15*0.8893</f>
        <v>40.018499999999996</v>
      </c>
      <c r="J15" s="474">
        <f t="shared" si="1"/>
        <v>70</v>
      </c>
      <c r="K15" s="474">
        <f t="shared" si="1"/>
        <v>62.251</v>
      </c>
    </row>
    <row r="16" spans="1:11" s="228" customFormat="1" ht="9.75" customHeight="1">
      <c r="A16" s="626"/>
      <c r="B16" s="627"/>
      <c r="C16" s="5" t="s">
        <v>51</v>
      </c>
      <c r="D16" s="224">
        <f>SUM(D12:D15)</f>
        <v>15306</v>
      </c>
      <c r="E16" s="224">
        <f>SUM(E12:E15)</f>
        <v>13611.6258</v>
      </c>
      <c r="F16" s="224">
        <f>SUM(F12:F15)</f>
        <v>13786</v>
      </c>
      <c r="G16" s="224">
        <f>SUM(G12:G15)</f>
        <v>12259.8898</v>
      </c>
      <c r="H16" s="224">
        <f>SUM(H12:H15)</f>
        <v>19389</v>
      </c>
      <c r="I16" s="224">
        <f>H16*0.889</f>
        <v>17236.821</v>
      </c>
      <c r="J16" s="224">
        <f t="shared" si="1"/>
        <v>48481</v>
      </c>
      <c r="K16" s="224">
        <f t="shared" si="1"/>
        <v>43108.336599999995</v>
      </c>
    </row>
    <row r="17" spans="1:11" s="228" customFormat="1" ht="9.75" customHeight="1">
      <c r="A17" s="628"/>
      <c r="B17" s="629"/>
      <c r="C17" s="225" t="s">
        <v>291</v>
      </c>
      <c r="D17" s="226">
        <f aca="true" t="shared" si="2" ref="D17:I17">D11+D16</f>
        <v>29606</v>
      </c>
      <c r="E17" s="226">
        <f t="shared" si="2"/>
        <v>25701.5608</v>
      </c>
      <c r="F17" s="226">
        <f t="shared" si="2"/>
        <v>21417</v>
      </c>
      <c r="G17" s="226">
        <f t="shared" si="2"/>
        <v>18711.518750000003</v>
      </c>
      <c r="H17" s="226">
        <f t="shared" si="2"/>
        <v>23959</v>
      </c>
      <c r="I17" s="226">
        <f t="shared" si="2"/>
        <v>21098.471</v>
      </c>
      <c r="J17" s="226">
        <f>J11+J16</f>
        <v>74982</v>
      </c>
      <c r="K17" s="226">
        <f>K11+K16</f>
        <v>65513.60704999999</v>
      </c>
    </row>
    <row r="18" spans="1:11" s="228" customFormat="1" ht="9.75" customHeight="1">
      <c r="A18" s="588" t="s">
        <v>53</v>
      </c>
      <c r="B18" s="588" t="s">
        <v>54</v>
      </c>
      <c r="C18" s="473" t="s">
        <v>43</v>
      </c>
      <c r="D18" s="474">
        <v>2676</v>
      </c>
      <c r="E18" s="474">
        <f>D18*0.84545</f>
        <v>2262.4242</v>
      </c>
      <c r="F18" s="474">
        <v>800</v>
      </c>
      <c r="G18" s="474">
        <f>F18*0.84545</f>
        <v>676.36</v>
      </c>
      <c r="H18" s="474">
        <v>1000</v>
      </c>
      <c r="I18" s="474">
        <f>H18*0.84545</f>
        <v>845.45</v>
      </c>
      <c r="J18" s="474">
        <f aca="true" t="shared" si="3" ref="J18:K20">D18+F18+H18</f>
        <v>4476</v>
      </c>
      <c r="K18" s="474">
        <f t="shared" si="3"/>
        <v>3784.2342</v>
      </c>
    </row>
    <row r="19" spans="1:11" s="228" customFormat="1" ht="9.75" customHeight="1">
      <c r="A19" s="589"/>
      <c r="B19" s="589"/>
      <c r="C19" s="473" t="s">
        <v>44</v>
      </c>
      <c r="D19" s="474">
        <v>800</v>
      </c>
      <c r="E19" s="474">
        <f>D19*0.84545</f>
        <v>676.36</v>
      </c>
      <c r="F19" s="474">
        <v>0</v>
      </c>
      <c r="G19" s="474">
        <f>F19*0.84545</f>
        <v>0</v>
      </c>
      <c r="H19" s="474">
        <v>0</v>
      </c>
      <c r="I19" s="474">
        <f>H19*0.84545</f>
        <v>0</v>
      </c>
      <c r="J19" s="474">
        <f t="shared" si="3"/>
        <v>800</v>
      </c>
      <c r="K19" s="474">
        <f t="shared" si="3"/>
        <v>676.36</v>
      </c>
    </row>
    <row r="20" spans="1:11" s="228" customFormat="1" ht="9.75" customHeight="1">
      <c r="A20" s="589"/>
      <c r="B20" s="589"/>
      <c r="C20" s="473" t="s">
        <v>45</v>
      </c>
      <c r="D20" s="474">
        <v>500</v>
      </c>
      <c r="E20" s="474">
        <f>D20*0.84545</f>
        <v>422.725</v>
      </c>
      <c r="F20" s="474">
        <v>0</v>
      </c>
      <c r="G20" s="474">
        <f>F20*0.84545</f>
        <v>0</v>
      </c>
      <c r="H20" s="474">
        <v>0</v>
      </c>
      <c r="I20" s="474">
        <f>H20*0.84545</f>
        <v>0</v>
      </c>
      <c r="J20" s="474">
        <f t="shared" si="3"/>
        <v>500</v>
      </c>
      <c r="K20" s="474">
        <f t="shared" si="3"/>
        <v>422.725</v>
      </c>
    </row>
    <row r="21" spans="1:11" s="228" customFormat="1" ht="9.75" customHeight="1">
      <c r="A21" s="589"/>
      <c r="B21" s="589"/>
      <c r="C21" s="5" t="s">
        <v>46</v>
      </c>
      <c r="D21" s="224">
        <f>SUM(D18:D20)</f>
        <v>3976</v>
      </c>
      <c r="E21" s="224">
        <f>SUM(E18:E20)</f>
        <v>3361.5092</v>
      </c>
      <c r="F21" s="224">
        <f>SUM(F18:F20)</f>
        <v>800</v>
      </c>
      <c r="G21" s="224">
        <f>SUM(G18:G20)</f>
        <v>676.36</v>
      </c>
      <c r="H21" s="224">
        <f>SUM(H18:H20)</f>
        <v>1000</v>
      </c>
      <c r="I21" s="224">
        <f>H21*0.845</f>
        <v>845</v>
      </c>
      <c r="J21" s="224">
        <f>SUM(J18:J20)</f>
        <v>5776</v>
      </c>
      <c r="K21" s="224">
        <f>SUM(K18:K20)</f>
        <v>4883.3192</v>
      </c>
    </row>
    <row r="22" spans="1:11" s="228" customFormat="1" ht="9.75" customHeight="1">
      <c r="A22" s="589"/>
      <c r="B22" s="589"/>
      <c r="C22" s="473" t="s">
        <v>47</v>
      </c>
      <c r="D22" s="474">
        <v>1500</v>
      </c>
      <c r="E22" s="474">
        <f>D22*0.8893</f>
        <v>1333.95</v>
      </c>
      <c r="F22" s="474">
        <v>800</v>
      </c>
      <c r="G22" s="474">
        <f>F22*0.8893</f>
        <v>711.4399999999999</v>
      </c>
      <c r="H22" s="474">
        <v>3400</v>
      </c>
      <c r="I22" s="474">
        <f>H22*0.8893</f>
        <v>3023.62</v>
      </c>
      <c r="J22" s="474">
        <f aca="true" t="shared" si="4" ref="J22:K25">D22+F22+H22</f>
        <v>5700</v>
      </c>
      <c r="K22" s="474">
        <f t="shared" si="4"/>
        <v>5069.01</v>
      </c>
    </row>
    <row r="23" spans="1:11" s="228" customFormat="1" ht="9.75" customHeight="1">
      <c r="A23" s="589"/>
      <c r="B23" s="589"/>
      <c r="C23" s="473" t="s">
        <v>48</v>
      </c>
      <c r="D23" s="474">
        <v>915</v>
      </c>
      <c r="E23" s="474">
        <f>D23*0.8893</f>
        <v>813.7094999999999</v>
      </c>
      <c r="F23" s="474">
        <v>150</v>
      </c>
      <c r="G23" s="474">
        <f>F23*0.8893</f>
        <v>133.395</v>
      </c>
      <c r="H23" s="474">
        <v>435</v>
      </c>
      <c r="I23" s="474">
        <f>H23*0.8893</f>
        <v>386.8455</v>
      </c>
      <c r="J23" s="474">
        <f t="shared" si="4"/>
        <v>1500</v>
      </c>
      <c r="K23" s="474">
        <f t="shared" si="4"/>
        <v>1333.9499999999998</v>
      </c>
    </row>
    <row r="24" spans="1:11" s="228" customFormat="1" ht="9.75" customHeight="1">
      <c r="A24" s="589"/>
      <c r="B24" s="589"/>
      <c r="C24" s="473" t="s">
        <v>50</v>
      </c>
      <c r="D24" s="474">
        <v>5</v>
      </c>
      <c r="E24" s="474">
        <f>D24*0.8893</f>
        <v>4.4465</v>
      </c>
      <c r="F24" s="474">
        <v>5</v>
      </c>
      <c r="G24" s="474">
        <f>F24*0.8893</f>
        <v>4.4465</v>
      </c>
      <c r="H24" s="474">
        <v>10</v>
      </c>
      <c r="I24" s="474">
        <f>H24*0.8893</f>
        <v>8.893</v>
      </c>
      <c r="J24" s="474">
        <f t="shared" si="4"/>
        <v>20</v>
      </c>
      <c r="K24" s="474">
        <f t="shared" si="4"/>
        <v>17.786</v>
      </c>
    </row>
    <row r="25" spans="1:11" s="228" customFormat="1" ht="9.75" customHeight="1">
      <c r="A25" s="589"/>
      <c r="B25" s="589"/>
      <c r="C25" s="473" t="s">
        <v>49</v>
      </c>
      <c r="D25" s="474">
        <v>80</v>
      </c>
      <c r="E25" s="474">
        <f>D25*0.8893</f>
        <v>71.144</v>
      </c>
      <c r="F25" s="474">
        <v>45</v>
      </c>
      <c r="G25" s="474">
        <f>F25*0.8893</f>
        <v>40.018499999999996</v>
      </c>
      <c r="H25" s="474">
        <v>155</v>
      </c>
      <c r="I25" s="474">
        <f>H25*0.8893</f>
        <v>137.8415</v>
      </c>
      <c r="J25" s="474">
        <f t="shared" si="4"/>
        <v>280</v>
      </c>
      <c r="K25" s="474">
        <f t="shared" si="4"/>
        <v>249.004</v>
      </c>
    </row>
    <row r="26" spans="1:11" s="228" customFormat="1" ht="9.75" customHeight="1">
      <c r="A26" s="589"/>
      <c r="B26" s="589"/>
      <c r="C26" s="5" t="s">
        <v>51</v>
      </c>
      <c r="D26" s="224">
        <f>SUM(D22:D25)</f>
        <v>2500</v>
      </c>
      <c r="E26" s="224">
        <f>SUM(E22:E25)</f>
        <v>2223.25</v>
      </c>
      <c r="F26" s="224">
        <f>SUM(F22:F25)</f>
        <v>1000</v>
      </c>
      <c r="G26" s="224">
        <f>SUM(G22:G25)</f>
        <v>889.3</v>
      </c>
      <c r="H26" s="224">
        <f>SUM(H22:H25)</f>
        <v>4000</v>
      </c>
      <c r="I26" s="224">
        <f>H26*0.889</f>
        <v>3556</v>
      </c>
      <c r="J26" s="224">
        <f>SUM(J22:J25)</f>
        <v>7500</v>
      </c>
      <c r="K26" s="224">
        <f>SUM(K22:K25)</f>
        <v>6669.75</v>
      </c>
    </row>
    <row r="27" spans="1:11" s="228" customFormat="1" ht="9.75" customHeight="1">
      <c r="A27" s="589"/>
      <c r="B27" s="590"/>
      <c r="C27" s="225" t="s">
        <v>291</v>
      </c>
      <c r="D27" s="226">
        <f aca="true" t="shared" si="5" ref="D27:I27">D21+D26</f>
        <v>6476</v>
      </c>
      <c r="E27" s="226">
        <f t="shared" si="5"/>
        <v>5584.7592</v>
      </c>
      <c r="F27" s="226">
        <f t="shared" si="5"/>
        <v>1800</v>
      </c>
      <c r="G27" s="226">
        <f t="shared" si="5"/>
        <v>1565.6599999999999</v>
      </c>
      <c r="H27" s="226">
        <f t="shared" si="5"/>
        <v>5000</v>
      </c>
      <c r="I27" s="226">
        <f t="shared" si="5"/>
        <v>4401</v>
      </c>
      <c r="J27" s="226">
        <f>J21+J26</f>
        <v>13276</v>
      </c>
      <c r="K27" s="226">
        <f>K21+K26</f>
        <v>11553.0692</v>
      </c>
    </row>
    <row r="28" spans="1:11" s="228" customFormat="1" ht="9.75" customHeight="1">
      <c r="A28" s="589"/>
      <c r="B28" s="588" t="s">
        <v>55</v>
      </c>
      <c r="C28" s="473" t="s">
        <v>43</v>
      </c>
      <c r="D28" s="474">
        <v>461</v>
      </c>
      <c r="E28" s="474">
        <f>D28*0.84545</f>
        <v>389.75245</v>
      </c>
      <c r="F28" s="474">
        <v>89</v>
      </c>
      <c r="G28" s="474">
        <f>F28*0.84545</f>
        <v>75.24505</v>
      </c>
      <c r="H28" s="474">
        <v>200</v>
      </c>
      <c r="I28" s="474">
        <v>169</v>
      </c>
      <c r="J28" s="474">
        <f>D28+F28+H28</f>
        <v>750</v>
      </c>
      <c r="K28" s="474">
        <f aca="true" t="shared" si="6" ref="J28:K30">E28+G28+I28</f>
        <v>633.9975</v>
      </c>
    </row>
    <row r="29" spans="1:11" s="228" customFormat="1" ht="9.75" customHeight="1">
      <c r="A29" s="589"/>
      <c r="B29" s="589"/>
      <c r="C29" s="473" t="s">
        <v>44</v>
      </c>
      <c r="D29" s="474">
        <v>30</v>
      </c>
      <c r="E29" s="474">
        <f>D29*0.84545</f>
        <v>25.363500000000002</v>
      </c>
      <c r="F29" s="474">
        <v>0</v>
      </c>
      <c r="G29" s="474">
        <f>F29*0.84545</f>
        <v>0</v>
      </c>
      <c r="H29" s="474">
        <v>0</v>
      </c>
      <c r="I29" s="474">
        <v>0</v>
      </c>
      <c r="J29" s="474">
        <f t="shared" si="6"/>
        <v>30</v>
      </c>
      <c r="K29" s="474">
        <f t="shared" si="6"/>
        <v>25.363500000000002</v>
      </c>
    </row>
    <row r="30" spans="1:11" s="228" customFormat="1" ht="9.75" customHeight="1">
      <c r="A30" s="589"/>
      <c r="B30" s="589"/>
      <c r="C30" s="473" t="s">
        <v>45</v>
      </c>
      <c r="D30" s="474">
        <v>9</v>
      </c>
      <c r="E30" s="474">
        <f>D30*0.84545</f>
        <v>7.60905</v>
      </c>
      <c r="F30" s="474">
        <v>0</v>
      </c>
      <c r="G30" s="474">
        <f>F30*0.84545</f>
        <v>0</v>
      </c>
      <c r="H30" s="474">
        <v>0</v>
      </c>
      <c r="I30" s="474">
        <v>0</v>
      </c>
      <c r="J30" s="474">
        <f t="shared" si="6"/>
        <v>9</v>
      </c>
      <c r="K30" s="474">
        <f t="shared" si="6"/>
        <v>7.60905</v>
      </c>
    </row>
    <row r="31" spans="1:11" s="228" customFormat="1" ht="9.75" customHeight="1">
      <c r="A31" s="589"/>
      <c r="B31" s="589"/>
      <c r="C31" s="5" t="s">
        <v>46</v>
      </c>
      <c r="D31" s="224">
        <f>SUM(D28:D30)</f>
        <v>500</v>
      </c>
      <c r="E31" s="224">
        <f>SUM(E28:E30)</f>
        <v>422.725</v>
      </c>
      <c r="F31" s="224">
        <f>SUM(F28:F30)</f>
        <v>89</v>
      </c>
      <c r="G31" s="224">
        <f>SUM(G28:G30)</f>
        <v>75.24505</v>
      </c>
      <c r="H31" s="224">
        <v>200</v>
      </c>
      <c r="I31" s="224">
        <v>169</v>
      </c>
      <c r="J31" s="224">
        <f>SUM(J28:J30)</f>
        <v>789</v>
      </c>
      <c r="K31" s="224">
        <f>SUM(K28:K30)</f>
        <v>666.97005</v>
      </c>
    </row>
    <row r="32" spans="1:11" s="228" customFormat="1" ht="9.75" customHeight="1">
      <c r="A32" s="589"/>
      <c r="B32" s="589"/>
      <c r="C32" s="473" t="s">
        <v>47</v>
      </c>
      <c r="D32" s="474">
        <v>1200</v>
      </c>
      <c r="E32" s="474">
        <f>D32*0.8893</f>
        <v>1067.16</v>
      </c>
      <c r="F32" s="474">
        <v>1500</v>
      </c>
      <c r="G32" s="474">
        <f>F32*0.8893</f>
        <v>1333.95</v>
      </c>
      <c r="H32" s="474">
        <v>4800</v>
      </c>
      <c r="I32" s="474">
        <f>H32*0.8893</f>
        <v>4268.64</v>
      </c>
      <c r="J32" s="474">
        <f aca="true" t="shared" si="7" ref="J32:K35">D32+F32+H32</f>
        <v>7500</v>
      </c>
      <c r="K32" s="474">
        <f t="shared" si="7"/>
        <v>6669.75</v>
      </c>
    </row>
    <row r="33" spans="1:11" s="228" customFormat="1" ht="9.75" customHeight="1">
      <c r="A33" s="589"/>
      <c r="B33" s="589"/>
      <c r="C33" s="473" t="s">
        <v>48</v>
      </c>
      <c r="D33" s="474">
        <v>200</v>
      </c>
      <c r="E33" s="474">
        <f>D33*0.8893</f>
        <v>177.85999999999999</v>
      </c>
      <c r="F33" s="474">
        <v>200</v>
      </c>
      <c r="G33" s="474">
        <f>F33*0.8893</f>
        <v>177.85999999999999</v>
      </c>
      <c r="H33" s="474">
        <v>1107</v>
      </c>
      <c r="I33" s="474">
        <f>H33*0.8893</f>
        <v>984.4551</v>
      </c>
      <c r="J33" s="474">
        <f t="shared" si="7"/>
        <v>1507</v>
      </c>
      <c r="K33" s="474">
        <f t="shared" si="7"/>
        <v>1340.1751</v>
      </c>
    </row>
    <row r="34" spans="1:11" s="228" customFormat="1" ht="9.75" customHeight="1">
      <c r="A34" s="589"/>
      <c r="B34" s="589"/>
      <c r="C34" s="473" t="s">
        <v>50</v>
      </c>
      <c r="D34" s="474">
        <v>5</v>
      </c>
      <c r="E34" s="474">
        <f>D34*0.8893</f>
        <v>4.4465</v>
      </c>
      <c r="F34" s="474">
        <v>5</v>
      </c>
      <c r="G34" s="474">
        <f>F34*0.8893</f>
        <v>4.4465</v>
      </c>
      <c r="H34" s="474">
        <v>10</v>
      </c>
      <c r="I34" s="474">
        <f>H34*0.8893</f>
        <v>8.893</v>
      </c>
      <c r="J34" s="474">
        <f t="shared" si="7"/>
        <v>20</v>
      </c>
      <c r="K34" s="474">
        <f t="shared" si="7"/>
        <v>17.786</v>
      </c>
    </row>
    <row r="35" spans="1:11" s="228" customFormat="1" ht="9.75" customHeight="1">
      <c r="A35" s="589"/>
      <c r="B35" s="589"/>
      <c r="C35" s="473" t="s">
        <v>49</v>
      </c>
      <c r="D35" s="474">
        <v>95</v>
      </c>
      <c r="E35" s="474">
        <f>D35*0.8893</f>
        <v>84.48349999999999</v>
      </c>
      <c r="F35" s="474">
        <v>84</v>
      </c>
      <c r="G35" s="474">
        <f>F35*0.8893</f>
        <v>74.7012</v>
      </c>
      <c r="H35" s="474">
        <v>271</v>
      </c>
      <c r="I35" s="474">
        <f>H35*0.8893</f>
        <v>241.00029999999998</v>
      </c>
      <c r="J35" s="474">
        <f t="shared" si="7"/>
        <v>450</v>
      </c>
      <c r="K35" s="474">
        <f t="shared" si="7"/>
        <v>400.18499999999995</v>
      </c>
    </row>
    <row r="36" spans="1:11" s="228" customFormat="1" ht="9.75" customHeight="1">
      <c r="A36" s="589"/>
      <c r="B36" s="589"/>
      <c r="C36" s="5" t="s">
        <v>51</v>
      </c>
      <c r="D36" s="224">
        <f>SUM(D32:D35)</f>
        <v>1500</v>
      </c>
      <c r="E36" s="224">
        <f>SUM(E32:E35)</f>
        <v>1333.95</v>
      </c>
      <c r="F36" s="224">
        <f>SUM(F32:F35)</f>
        <v>1789</v>
      </c>
      <c r="G36" s="224">
        <f>SUM(G32:G35)</f>
        <v>1590.9577</v>
      </c>
      <c r="H36" s="224">
        <f>SUM(H32:H35)</f>
        <v>6188</v>
      </c>
      <c r="I36" s="224">
        <f>I32+I33+I34+I35</f>
        <v>5502.9884</v>
      </c>
      <c r="J36" s="224">
        <f>SUM(J32:J35)</f>
        <v>9477</v>
      </c>
      <c r="K36" s="224">
        <f>SUM(K32:K35)</f>
        <v>8427.8961</v>
      </c>
    </row>
    <row r="37" spans="1:11" s="228" customFormat="1" ht="9.75" customHeight="1">
      <c r="A37" s="590"/>
      <c r="B37" s="590"/>
      <c r="C37" s="225" t="s">
        <v>291</v>
      </c>
      <c r="D37" s="226">
        <f>D31+D36</f>
        <v>2000</v>
      </c>
      <c r="E37" s="226">
        <f aca="true" t="shared" si="8" ref="E37:K37">E31+E36</f>
        <v>1756.6750000000002</v>
      </c>
      <c r="F37" s="226">
        <f t="shared" si="8"/>
        <v>1878</v>
      </c>
      <c r="G37" s="226">
        <f t="shared" si="8"/>
        <v>1666.20275</v>
      </c>
      <c r="H37" s="226">
        <f t="shared" si="8"/>
        <v>6388</v>
      </c>
      <c r="I37" s="476">
        <f>I31+I36</f>
        <v>5671.9884</v>
      </c>
      <c r="J37" s="226">
        <f t="shared" si="8"/>
        <v>10266</v>
      </c>
      <c r="K37" s="226">
        <f t="shared" si="8"/>
        <v>9094.86615</v>
      </c>
    </row>
    <row r="38" spans="1:11" s="228" customFormat="1" ht="9.75" customHeight="1">
      <c r="A38" s="606" t="s">
        <v>56</v>
      </c>
      <c r="B38" s="637"/>
      <c r="C38" s="599"/>
      <c r="D38" s="53">
        <f aca="true" t="shared" si="9" ref="D38:K38">D27+D37</f>
        <v>8476</v>
      </c>
      <c r="E38" s="53">
        <f t="shared" si="9"/>
        <v>7341.434200000001</v>
      </c>
      <c r="F38" s="53">
        <f t="shared" si="9"/>
        <v>3678</v>
      </c>
      <c r="G38" s="53">
        <f t="shared" si="9"/>
        <v>3231.86275</v>
      </c>
      <c r="H38" s="53">
        <f t="shared" si="9"/>
        <v>11388</v>
      </c>
      <c r="I38" s="53">
        <f t="shared" si="9"/>
        <v>10072.9884</v>
      </c>
      <c r="J38" s="53">
        <f t="shared" si="9"/>
        <v>23542</v>
      </c>
      <c r="K38" s="53">
        <f t="shared" si="9"/>
        <v>20647.93535</v>
      </c>
    </row>
    <row r="39" spans="1:11" s="228" customFormat="1" ht="9.75" customHeight="1">
      <c r="A39" s="624" t="s">
        <v>9</v>
      </c>
      <c r="B39" s="625"/>
      <c r="C39" s="473" t="s">
        <v>43</v>
      </c>
      <c r="D39" s="474">
        <f>D8+D18+D28</f>
        <v>14746</v>
      </c>
      <c r="E39" s="474">
        <f aca="true" t="shared" si="10" ref="E39:K41">E8+E18+E28</f>
        <v>12467.0057</v>
      </c>
      <c r="F39" s="474">
        <f t="shared" si="10"/>
        <v>8440</v>
      </c>
      <c r="G39" s="474">
        <f t="shared" si="10"/>
        <v>7135.598</v>
      </c>
      <c r="H39" s="474">
        <f t="shared" si="10"/>
        <v>5640</v>
      </c>
      <c r="I39" s="474">
        <f t="shared" si="10"/>
        <v>4768.2480000000005</v>
      </c>
      <c r="J39" s="474">
        <f t="shared" si="10"/>
        <v>28826</v>
      </c>
      <c r="K39" s="474">
        <f t="shared" si="10"/>
        <v>24370.8517</v>
      </c>
    </row>
    <row r="40" spans="1:11" s="228" customFormat="1" ht="9.75" customHeight="1">
      <c r="A40" s="626"/>
      <c r="B40" s="627"/>
      <c r="C40" s="473" t="s">
        <v>44</v>
      </c>
      <c r="D40" s="474">
        <f>D9+D19+D29</f>
        <v>2530</v>
      </c>
      <c r="E40" s="474">
        <f t="shared" si="10"/>
        <v>2138.9885</v>
      </c>
      <c r="F40" s="474">
        <f t="shared" si="10"/>
        <v>80</v>
      </c>
      <c r="G40" s="474">
        <f t="shared" si="10"/>
        <v>67.636</v>
      </c>
      <c r="H40" s="474">
        <f t="shared" si="10"/>
        <v>130</v>
      </c>
      <c r="I40" s="474">
        <f t="shared" si="10"/>
        <v>109.9085</v>
      </c>
      <c r="J40" s="474">
        <f>J9+J19+J29</f>
        <v>2740</v>
      </c>
      <c r="K40" s="474">
        <f>K9+K19+K29</f>
        <v>2316.533</v>
      </c>
    </row>
    <row r="41" spans="1:11" s="228" customFormat="1" ht="9.75" customHeight="1">
      <c r="A41" s="626"/>
      <c r="B41" s="627"/>
      <c r="C41" s="473" t="s">
        <v>45</v>
      </c>
      <c r="D41" s="474">
        <f>D10+D20+D30</f>
        <v>1500</v>
      </c>
      <c r="E41" s="474">
        <f t="shared" si="10"/>
        <v>1268.1750000000002</v>
      </c>
      <c r="F41" s="474">
        <f t="shared" si="10"/>
        <v>0</v>
      </c>
      <c r="G41" s="474">
        <f t="shared" si="10"/>
        <v>0</v>
      </c>
      <c r="H41" s="474">
        <f t="shared" si="10"/>
        <v>0</v>
      </c>
      <c r="I41" s="474">
        <f t="shared" si="10"/>
        <v>0</v>
      </c>
      <c r="J41" s="474">
        <f>J10+J20+J30</f>
        <v>1500</v>
      </c>
      <c r="K41" s="474">
        <f>K10+K20+K30</f>
        <v>1268.1750000000002</v>
      </c>
    </row>
    <row r="42" spans="1:11" s="228" customFormat="1" ht="9.75" customHeight="1">
      <c r="A42" s="626"/>
      <c r="B42" s="627"/>
      <c r="C42" s="225" t="s">
        <v>46</v>
      </c>
      <c r="D42" s="226">
        <f aca="true" t="shared" si="11" ref="D42:I42">SUM(D39:D41)</f>
        <v>18776</v>
      </c>
      <c r="E42" s="226">
        <f t="shared" si="11"/>
        <v>15874.1692</v>
      </c>
      <c r="F42" s="226">
        <f t="shared" si="11"/>
        <v>8520</v>
      </c>
      <c r="G42" s="226">
        <f t="shared" si="11"/>
        <v>7203.234</v>
      </c>
      <c r="H42" s="226">
        <f t="shared" si="11"/>
        <v>5770</v>
      </c>
      <c r="I42" s="226">
        <f t="shared" si="11"/>
        <v>4878.156500000001</v>
      </c>
      <c r="J42" s="226">
        <f>SUM(J39:J41)</f>
        <v>33066</v>
      </c>
      <c r="K42" s="226">
        <f>SUM(K39:K41)</f>
        <v>27955.559699999998</v>
      </c>
    </row>
    <row r="43" spans="1:11" s="228" customFormat="1" ht="9.75" customHeight="1">
      <c r="A43" s="626"/>
      <c r="B43" s="627"/>
      <c r="C43" s="473" t="s">
        <v>47</v>
      </c>
      <c r="D43" s="474">
        <f aca="true" t="shared" si="12" ref="D43:K46">D12+D22+D32</f>
        <v>17566</v>
      </c>
      <c r="E43" s="474">
        <f t="shared" si="12"/>
        <v>15621.443800000001</v>
      </c>
      <c r="F43" s="474">
        <f t="shared" si="12"/>
        <v>15941</v>
      </c>
      <c r="G43" s="474">
        <f t="shared" si="12"/>
        <v>14176.331300000002</v>
      </c>
      <c r="H43" s="474">
        <f t="shared" si="12"/>
        <v>25853</v>
      </c>
      <c r="I43" s="474">
        <f t="shared" si="12"/>
        <v>22991.0729</v>
      </c>
      <c r="J43" s="474">
        <f t="shared" si="12"/>
        <v>59360</v>
      </c>
      <c r="K43" s="474">
        <f t="shared" si="12"/>
        <v>52788.848</v>
      </c>
    </row>
    <row r="44" spans="1:11" s="228" customFormat="1" ht="9.75" customHeight="1">
      <c r="A44" s="626"/>
      <c r="B44" s="627"/>
      <c r="C44" s="473" t="s">
        <v>48</v>
      </c>
      <c r="D44" s="474">
        <f t="shared" si="12"/>
        <v>1515</v>
      </c>
      <c r="E44" s="474">
        <f t="shared" si="12"/>
        <v>1347.2894999999999</v>
      </c>
      <c r="F44" s="474">
        <f t="shared" si="12"/>
        <v>450</v>
      </c>
      <c r="G44" s="474">
        <f t="shared" si="12"/>
        <v>400.18499999999995</v>
      </c>
      <c r="H44" s="474">
        <f t="shared" si="12"/>
        <v>3133</v>
      </c>
      <c r="I44" s="474">
        <f t="shared" si="12"/>
        <v>2786.1769</v>
      </c>
      <c r="J44" s="474">
        <f t="shared" si="12"/>
        <v>5098</v>
      </c>
      <c r="K44" s="474">
        <f t="shared" si="12"/>
        <v>4533.6514</v>
      </c>
    </row>
    <row r="45" spans="1:11" s="228" customFormat="1" ht="9.75" customHeight="1">
      <c r="A45" s="626"/>
      <c r="B45" s="627"/>
      <c r="C45" s="473" t="s">
        <v>50</v>
      </c>
      <c r="D45" s="474">
        <f t="shared" si="12"/>
        <v>40</v>
      </c>
      <c r="E45" s="474">
        <f t="shared" si="12"/>
        <v>35.572</v>
      </c>
      <c r="F45" s="474">
        <f t="shared" si="12"/>
        <v>40</v>
      </c>
      <c r="G45" s="474">
        <f t="shared" si="12"/>
        <v>35.572</v>
      </c>
      <c r="H45" s="474">
        <f t="shared" si="12"/>
        <v>120</v>
      </c>
      <c r="I45" s="474">
        <f t="shared" si="12"/>
        <v>106.716</v>
      </c>
      <c r="J45" s="474">
        <f t="shared" si="12"/>
        <v>200</v>
      </c>
      <c r="K45" s="474">
        <f t="shared" si="12"/>
        <v>177.85999999999999</v>
      </c>
    </row>
    <row r="46" spans="1:11" s="228" customFormat="1" ht="9.75" customHeight="1">
      <c r="A46" s="626"/>
      <c r="B46" s="627"/>
      <c r="C46" s="473" t="s">
        <v>49</v>
      </c>
      <c r="D46" s="474">
        <f t="shared" si="12"/>
        <v>185</v>
      </c>
      <c r="E46" s="474">
        <f t="shared" si="12"/>
        <v>164.5205</v>
      </c>
      <c r="F46" s="474">
        <f t="shared" si="12"/>
        <v>144</v>
      </c>
      <c r="G46" s="474">
        <f t="shared" si="12"/>
        <v>128.0592</v>
      </c>
      <c r="H46" s="474">
        <f t="shared" si="12"/>
        <v>471</v>
      </c>
      <c r="I46" s="474">
        <f t="shared" si="12"/>
        <v>418.86029999999994</v>
      </c>
      <c r="J46" s="474">
        <f t="shared" si="12"/>
        <v>800</v>
      </c>
      <c r="K46" s="474">
        <f t="shared" si="12"/>
        <v>711.4399999999999</v>
      </c>
    </row>
    <row r="47" spans="1:11" s="228" customFormat="1" ht="9.75" customHeight="1">
      <c r="A47" s="626"/>
      <c r="B47" s="627"/>
      <c r="C47" s="225" t="s">
        <v>51</v>
      </c>
      <c r="D47" s="226">
        <f aca="true" t="shared" si="13" ref="D47:K47">SUM(D43:D46)</f>
        <v>19306</v>
      </c>
      <c r="E47" s="226">
        <f t="shared" si="13"/>
        <v>17168.8258</v>
      </c>
      <c r="F47" s="226">
        <f t="shared" si="13"/>
        <v>16575</v>
      </c>
      <c r="G47" s="226">
        <f t="shared" si="13"/>
        <v>14740.147500000001</v>
      </c>
      <c r="H47" s="226">
        <f t="shared" si="13"/>
        <v>29577</v>
      </c>
      <c r="I47" s="226">
        <f t="shared" si="13"/>
        <v>26302.8261</v>
      </c>
      <c r="J47" s="226">
        <f t="shared" si="13"/>
        <v>65458</v>
      </c>
      <c r="K47" s="226">
        <f t="shared" si="13"/>
        <v>58211.7994</v>
      </c>
    </row>
    <row r="48" spans="1:11" s="228" customFormat="1" ht="14.25" customHeight="1">
      <c r="A48" s="628"/>
      <c r="B48" s="629"/>
      <c r="C48" s="227" t="s">
        <v>9</v>
      </c>
      <c r="D48" s="53">
        <f aca="true" t="shared" si="14" ref="D48:J48">D42+D47</f>
        <v>38082</v>
      </c>
      <c r="E48" s="53">
        <f t="shared" si="14"/>
        <v>33042.994999999995</v>
      </c>
      <c r="F48" s="53">
        <f t="shared" si="14"/>
        <v>25095</v>
      </c>
      <c r="G48" s="53">
        <f t="shared" si="14"/>
        <v>21943.381500000003</v>
      </c>
      <c r="H48" s="53">
        <f t="shared" si="14"/>
        <v>35347</v>
      </c>
      <c r="I48" s="53">
        <f t="shared" si="14"/>
        <v>31180.9826</v>
      </c>
      <c r="J48" s="53">
        <f t="shared" si="14"/>
        <v>98524</v>
      </c>
      <c r="K48" s="53">
        <f>K42+K47</f>
        <v>86167.3591</v>
      </c>
    </row>
    <row r="49" spans="1:11" s="376" customFormat="1" ht="9" customHeight="1">
      <c r="A49" s="373"/>
      <c r="B49" s="373"/>
      <c r="C49" s="374"/>
      <c r="D49" s="375"/>
      <c r="E49" s="375"/>
      <c r="F49" s="375"/>
      <c r="G49" s="375"/>
      <c r="H49" s="375"/>
      <c r="I49" s="375"/>
      <c r="J49" s="375"/>
      <c r="K49" s="375"/>
    </row>
    <row r="50" spans="1:11" s="376" customFormat="1" ht="9" customHeight="1">
      <c r="A50" s="373"/>
      <c r="B50" s="373"/>
      <c r="C50" s="377"/>
      <c r="D50" s="375"/>
      <c r="E50" s="375"/>
      <c r="F50" s="375"/>
      <c r="G50" s="375"/>
      <c r="H50" s="375"/>
      <c r="I50" s="375"/>
      <c r="J50" s="375"/>
      <c r="K50" s="375"/>
    </row>
    <row r="51" spans="1:11" s="376" customFormat="1" ht="9" customHeight="1">
      <c r="A51" s="373"/>
      <c r="B51" s="373"/>
      <c r="C51" s="377"/>
      <c r="D51" s="375"/>
      <c r="E51" s="375"/>
      <c r="F51" s="375"/>
      <c r="G51" s="375"/>
      <c r="H51" s="375"/>
      <c r="I51" s="375"/>
      <c r="J51" s="375"/>
      <c r="K51" s="375"/>
    </row>
    <row r="52" spans="1:11" s="376" customFormat="1" ht="9" customHeight="1">
      <c r="A52" s="373"/>
      <c r="B52" s="373"/>
      <c r="C52" s="377"/>
      <c r="D52" s="375"/>
      <c r="E52" s="375"/>
      <c r="F52" s="375"/>
      <c r="G52" s="375"/>
      <c r="H52" s="375"/>
      <c r="I52" s="375"/>
      <c r="J52" s="375"/>
      <c r="K52" s="375"/>
    </row>
    <row r="53" spans="1:11" s="376" customFormat="1" ht="9" customHeight="1">
      <c r="A53" s="373"/>
      <c r="B53" s="373"/>
      <c r="C53" s="377"/>
      <c r="D53" s="375"/>
      <c r="E53" s="375"/>
      <c r="F53" s="375"/>
      <c r="G53" s="375"/>
      <c r="H53" s="375"/>
      <c r="I53" s="375"/>
      <c r="J53" s="375"/>
      <c r="K53" s="375"/>
    </row>
    <row r="54" spans="1:11" s="376" customFormat="1" ht="9" customHeight="1">
      <c r="A54" s="373"/>
      <c r="B54" s="373"/>
      <c r="C54" s="377"/>
      <c r="D54" s="375"/>
      <c r="E54" s="375"/>
      <c r="F54" s="375"/>
      <c r="G54" s="375"/>
      <c r="H54" s="375"/>
      <c r="I54" s="375"/>
      <c r="J54" s="375"/>
      <c r="K54" s="375"/>
    </row>
    <row r="55" spans="1:11" s="376" customFormat="1" ht="9" customHeight="1">
      <c r="A55" s="373"/>
      <c r="B55" s="373"/>
      <c r="C55" s="377"/>
      <c r="D55" s="375"/>
      <c r="E55" s="375"/>
      <c r="F55" s="375"/>
      <c r="G55" s="375"/>
      <c r="H55" s="375"/>
      <c r="I55" s="375"/>
      <c r="J55" s="375"/>
      <c r="K55" s="375"/>
    </row>
    <row r="56" spans="1:11" s="376" customFormat="1" ht="9" customHeight="1">
      <c r="A56" s="373"/>
      <c r="B56" s="373"/>
      <c r="C56" s="377"/>
      <c r="D56" s="375"/>
      <c r="E56" s="375"/>
      <c r="F56" s="375"/>
      <c r="G56" s="375"/>
      <c r="H56" s="375"/>
      <c r="I56" s="375"/>
      <c r="J56" s="375"/>
      <c r="K56" s="375"/>
    </row>
    <row r="57" spans="1:11" s="376" customFormat="1" ht="9" customHeight="1">
      <c r="A57" s="373"/>
      <c r="B57" s="373"/>
      <c r="C57" s="377"/>
      <c r="D57" s="375"/>
      <c r="E57" s="375"/>
      <c r="F57" s="375"/>
      <c r="G57" s="375"/>
      <c r="H57" s="375"/>
      <c r="I57" s="375"/>
      <c r="J57" s="375"/>
      <c r="K57" s="375"/>
    </row>
    <row r="58" spans="1:11" s="376" customFormat="1" ht="9" customHeight="1">
      <c r="A58" s="373"/>
      <c r="B58" s="373"/>
      <c r="C58" s="377"/>
      <c r="D58" s="375"/>
      <c r="E58" s="375"/>
      <c r="F58" s="375"/>
      <c r="G58" s="375"/>
      <c r="H58" s="375"/>
      <c r="I58" s="375"/>
      <c r="J58" s="375"/>
      <c r="K58" s="375"/>
    </row>
    <row r="59" spans="1:11" s="376" customFormat="1" ht="9" customHeight="1">
      <c r="A59" s="373"/>
      <c r="B59" s="373"/>
      <c r="C59" s="377"/>
      <c r="D59" s="375"/>
      <c r="E59" s="375"/>
      <c r="F59" s="375"/>
      <c r="G59" s="375"/>
      <c r="H59" s="375"/>
      <c r="I59" s="375"/>
      <c r="J59" s="375"/>
      <c r="K59" s="375"/>
    </row>
    <row r="60" spans="1:11" s="376" customFormat="1" ht="7.5" customHeight="1">
      <c r="A60" s="373"/>
      <c r="B60" s="373"/>
      <c r="C60" s="377"/>
      <c r="D60" s="375"/>
      <c r="E60" s="375"/>
      <c r="F60" s="375"/>
      <c r="G60" s="375"/>
      <c r="H60" s="375"/>
      <c r="I60" s="375"/>
      <c r="J60" s="375"/>
      <c r="K60" s="375"/>
    </row>
    <row r="61" spans="1:11" s="376" customFormat="1" ht="9" customHeight="1">
      <c r="A61" s="373"/>
      <c r="B61" s="373"/>
      <c r="C61" s="377"/>
      <c r="D61" s="375"/>
      <c r="E61" s="375"/>
      <c r="F61" s="375"/>
      <c r="G61" s="375"/>
      <c r="H61" s="375"/>
      <c r="I61" s="375"/>
      <c r="J61" s="375"/>
      <c r="K61" s="375"/>
    </row>
    <row r="62" spans="1:11" s="376" customFormat="1" ht="9" customHeight="1">
      <c r="A62" s="373"/>
      <c r="B62" s="373"/>
      <c r="C62" s="377"/>
      <c r="D62" s="375"/>
      <c r="E62" s="375"/>
      <c r="F62" s="375"/>
      <c r="G62" s="375"/>
      <c r="H62" s="375"/>
      <c r="I62" s="375"/>
      <c r="J62" s="375"/>
      <c r="K62" s="375"/>
    </row>
    <row r="63" spans="1:11" s="376" customFormat="1" ht="9" customHeight="1">
      <c r="A63" s="373"/>
      <c r="B63" s="373"/>
      <c r="C63" s="377"/>
      <c r="D63" s="375"/>
      <c r="E63" s="375"/>
      <c r="F63" s="375"/>
      <c r="G63" s="375"/>
      <c r="H63" s="375"/>
      <c r="I63" s="375"/>
      <c r="J63" s="375"/>
      <c r="K63" s="375"/>
    </row>
    <row r="64" spans="1:11" s="376" customFormat="1" ht="9" customHeight="1">
      <c r="A64" s="373"/>
      <c r="B64" s="373"/>
      <c r="C64" s="377"/>
      <c r="D64" s="375"/>
      <c r="E64" s="375"/>
      <c r="F64" s="375"/>
      <c r="G64" s="375"/>
      <c r="H64" s="375"/>
      <c r="I64" s="375"/>
      <c r="J64" s="375"/>
      <c r="K64" s="375"/>
    </row>
    <row r="65" spans="1:11" s="376" customFormat="1" ht="9" customHeight="1">
      <c r="A65" s="373"/>
      <c r="B65" s="373"/>
      <c r="C65" s="377"/>
      <c r="D65" s="375"/>
      <c r="E65" s="375"/>
      <c r="F65" s="375"/>
      <c r="G65" s="375"/>
      <c r="H65" s="375"/>
      <c r="I65" s="375"/>
      <c r="J65" s="375"/>
      <c r="K65" s="375"/>
    </row>
    <row r="66" spans="1:11" s="376" customFormat="1" ht="9" customHeight="1">
      <c r="A66" s="373"/>
      <c r="B66" s="373"/>
      <c r="C66" s="377"/>
      <c r="D66" s="375"/>
      <c r="E66" s="375"/>
      <c r="F66" s="375"/>
      <c r="G66" s="375"/>
      <c r="H66" s="375"/>
      <c r="I66" s="375"/>
      <c r="J66" s="375"/>
      <c r="K66" s="375"/>
    </row>
    <row r="67" spans="1:11" s="376" customFormat="1" ht="9.75" customHeight="1">
      <c r="A67" s="373"/>
      <c r="B67" s="373"/>
      <c r="C67" s="377"/>
      <c r="D67" s="375"/>
      <c r="E67" s="375"/>
      <c r="F67" s="375"/>
      <c r="G67" s="375"/>
      <c r="H67" s="375"/>
      <c r="I67" s="375"/>
      <c r="J67" s="375"/>
      <c r="K67" s="375"/>
    </row>
    <row r="68" spans="1:11" s="376" customFormat="1" ht="9.75" customHeight="1">
      <c r="A68" s="373"/>
      <c r="B68" s="373"/>
      <c r="C68" s="377"/>
      <c r="D68" s="375"/>
      <c r="E68" s="375"/>
      <c r="F68" s="375"/>
      <c r="G68" s="375"/>
      <c r="H68" s="375"/>
      <c r="I68" s="375"/>
      <c r="J68" s="375"/>
      <c r="K68" s="375"/>
    </row>
    <row r="69" spans="1:3" s="219" customFormat="1" ht="10.5" customHeight="1">
      <c r="A69" s="648" t="s">
        <v>22</v>
      </c>
      <c r="B69" s="648"/>
      <c r="C69" s="648"/>
    </row>
    <row r="70" spans="1:3" s="219" customFormat="1" ht="10.5" customHeight="1">
      <c r="A70" s="638" t="s">
        <v>65</v>
      </c>
      <c r="B70" s="638"/>
      <c r="C70" s="638"/>
    </row>
    <row r="71" spans="1:9" s="219" customFormat="1" ht="10.5" customHeight="1">
      <c r="A71" s="646" t="s">
        <v>509</v>
      </c>
      <c r="B71" s="646"/>
      <c r="C71" s="646"/>
      <c r="D71" s="646"/>
      <c r="E71" s="646"/>
      <c r="F71" s="646"/>
      <c r="G71" s="646"/>
      <c r="H71" s="646"/>
      <c r="I71" s="646"/>
    </row>
    <row r="72" spans="3:9" s="219" customFormat="1" ht="10.5" customHeight="1">
      <c r="C72" s="220"/>
      <c r="D72" s="220"/>
      <c r="E72" s="220"/>
      <c r="F72" s="220"/>
      <c r="G72" s="220"/>
      <c r="H72" s="649" t="s">
        <v>66</v>
      </c>
      <c r="I72" s="649"/>
    </row>
    <row r="73" spans="1:9" s="219" customFormat="1" ht="10.5" customHeight="1">
      <c r="A73" s="650" t="s">
        <v>37</v>
      </c>
      <c r="B73" s="651"/>
      <c r="C73" s="656" t="s">
        <v>38</v>
      </c>
      <c r="D73" s="659" t="s">
        <v>39</v>
      </c>
      <c r="E73" s="660"/>
      <c r="F73" s="660"/>
      <c r="G73" s="660"/>
      <c r="H73" s="660"/>
      <c r="I73" s="661"/>
    </row>
    <row r="74" spans="1:9" s="219" customFormat="1" ht="10.5" customHeight="1">
      <c r="A74" s="652"/>
      <c r="B74" s="653"/>
      <c r="C74" s="657"/>
      <c r="D74" s="606" t="s">
        <v>67</v>
      </c>
      <c r="E74" s="599"/>
      <c r="F74" s="606" t="s">
        <v>68</v>
      </c>
      <c r="G74" s="599"/>
      <c r="H74" s="606" t="s">
        <v>69</v>
      </c>
      <c r="I74" s="599"/>
    </row>
    <row r="75" spans="1:9" s="219" customFormat="1" ht="10.5" customHeight="1">
      <c r="A75" s="654"/>
      <c r="B75" s="655"/>
      <c r="C75" s="658"/>
      <c r="D75" s="221" t="s">
        <v>40</v>
      </c>
      <c r="E75" s="221" t="s">
        <v>41</v>
      </c>
      <c r="F75" s="221" t="s">
        <v>40</v>
      </c>
      <c r="G75" s="221" t="s">
        <v>41</v>
      </c>
      <c r="H75" s="221" t="s">
        <v>40</v>
      </c>
      <c r="I75" s="221" t="s">
        <v>41</v>
      </c>
    </row>
    <row r="76" spans="1:9" s="219" customFormat="1" ht="10.5" customHeight="1">
      <c r="A76" s="624" t="s">
        <v>52</v>
      </c>
      <c r="B76" s="625"/>
      <c r="C76" s="222" t="s">
        <v>43</v>
      </c>
      <c r="D76" s="469">
        <v>2467</v>
      </c>
      <c r="E76" s="469">
        <v>2070</v>
      </c>
      <c r="F76" s="470">
        <v>6</v>
      </c>
      <c r="G76" s="470">
        <v>5</v>
      </c>
      <c r="H76" s="223">
        <f>D76+F76</f>
        <v>2473</v>
      </c>
      <c r="I76" s="223">
        <f>E76+G76</f>
        <v>2075</v>
      </c>
    </row>
    <row r="77" spans="1:9" s="219" customFormat="1" ht="10.5" customHeight="1">
      <c r="A77" s="626"/>
      <c r="B77" s="627"/>
      <c r="C77" s="222" t="s">
        <v>44</v>
      </c>
      <c r="D77" s="469">
        <v>1508</v>
      </c>
      <c r="E77" s="469">
        <v>1250</v>
      </c>
      <c r="F77" s="469">
        <v>796</v>
      </c>
      <c r="G77" s="469">
        <v>642</v>
      </c>
      <c r="H77" s="223">
        <f aca="true" t="shared" si="15" ref="H77:H83">D77+F77</f>
        <v>2304</v>
      </c>
      <c r="I77" s="223">
        <f>E77+G77</f>
        <v>1892</v>
      </c>
    </row>
    <row r="78" spans="1:9" s="219" customFormat="1" ht="10.5" customHeight="1">
      <c r="A78" s="626"/>
      <c r="B78" s="627"/>
      <c r="C78" s="222" t="s">
        <v>45</v>
      </c>
      <c r="D78" s="469">
        <v>4285</v>
      </c>
      <c r="E78" s="469">
        <v>3499</v>
      </c>
      <c r="F78" s="469">
        <v>2734</v>
      </c>
      <c r="G78" s="469">
        <v>2168</v>
      </c>
      <c r="H78" s="223">
        <f t="shared" si="15"/>
        <v>7019</v>
      </c>
      <c r="I78" s="223">
        <f>E78+G78</f>
        <v>5667</v>
      </c>
    </row>
    <row r="79" spans="1:9" s="219" customFormat="1" ht="10.5" customHeight="1">
      <c r="A79" s="626"/>
      <c r="B79" s="627"/>
      <c r="C79" s="5" t="s">
        <v>46</v>
      </c>
      <c r="D79" s="471">
        <f aca="true" t="shared" si="16" ref="D79:I79">SUM(D76:D78)</f>
        <v>8260</v>
      </c>
      <c r="E79" s="471">
        <f t="shared" si="16"/>
        <v>6819</v>
      </c>
      <c r="F79" s="471">
        <f t="shared" si="16"/>
        <v>3536</v>
      </c>
      <c r="G79" s="471">
        <f t="shared" si="16"/>
        <v>2815</v>
      </c>
      <c r="H79" s="224">
        <f t="shared" si="16"/>
        <v>11796</v>
      </c>
      <c r="I79" s="224">
        <f t="shared" si="16"/>
        <v>9634</v>
      </c>
    </row>
    <row r="80" spans="1:9" s="219" customFormat="1" ht="10.5" customHeight="1">
      <c r="A80" s="626"/>
      <c r="B80" s="627"/>
      <c r="C80" s="222" t="s">
        <v>47</v>
      </c>
      <c r="D80" s="469">
        <v>17090</v>
      </c>
      <c r="E80" s="469">
        <v>14820</v>
      </c>
      <c r="F80" s="469">
        <v>15748</v>
      </c>
      <c r="G80" s="469">
        <v>13396</v>
      </c>
      <c r="H80" s="223">
        <f t="shared" si="15"/>
        <v>32838</v>
      </c>
      <c r="I80" s="223">
        <f>E80+G80</f>
        <v>28216</v>
      </c>
    </row>
    <row r="81" spans="1:9" s="219" customFormat="1" ht="10.5" customHeight="1">
      <c r="A81" s="626"/>
      <c r="B81" s="627"/>
      <c r="C81" s="222" t="s">
        <v>48</v>
      </c>
      <c r="D81" s="469">
        <v>2679</v>
      </c>
      <c r="E81" s="469">
        <v>2307</v>
      </c>
      <c r="F81" s="469">
        <v>2171</v>
      </c>
      <c r="G81" s="469">
        <v>1850</v>
      </c>
      <c r="H81" s="223">
        <f t="shared" si="15"/>
        <v>4850</v>
      </c>
      <c r="I81" s="223">
        <f>E81+G81</f>
        <v>4157</v>
      </c>
    </row>
    <row r="82" spans="1:9" s="219" customFormat="1" ht="10.5" customHeight="1">
      <c r="A82" s="626"/>
      <c r="B82" s="627"/>
      <c r="C82" s="222" t="s">
        <v>50</v>
      </c>
      <c r="D82" s="469">
        <v>182</v>
      </c>
      <c r="E82" s="469">
        <v>153</v>
      </c>
      <c r="F82" s="469">
        <v>42</v>
      </c>
      <c r="G82" s="469">
        <v>37</v>
      </c>
      <c r="H82" s="223">
        <f t="shared" si="15"/>
        <v>224</v>
      </c>
      <c r="I82" s="223">
        <f>E82+G82</f>
        <v>190</v>
      </c>
    </row>
    <row r="83" spans="1:9" s="219" customFormat="1" ht="10.5" customHeight="1">
      <c r="A83" s="626"/>
      <c r="B83" s="627"/>
      <c r="C83" s="222" t="s">
        <v>49</v>
      </c>
      <c r="D83" s="469">
        <v>404</v>
      </c>
      <c r="E83" s="469">
        <v>339</v>
      </c>
      <c r="F83" s="469">
        <v>577</v>
      </c>
      <c r="G83" s="469">
        <v>486</v>
      </c>
      <c r="H83" s="223">
        <f t="shared" si="15"/>
        <v>981</v>
      </c>
      <c r="I83" s="223">
        <f>E83+G83</f>
        <v>825</v>
      </c>
    </row>
    <row r="84" spans="1:9" s="219" customFormat="1" ht="10.5" customHeight="1">
      <c r="A84" s="626"/>
      <c r="B84" s="627"/>
      <c r="C84" s="5" t="s">
        <v>51</v>
      </c>
      <c r="D84" s="471">
        <f aca="true" t="shared" si="17" ref="D84:I84">SUM(D80:D83)</f>
        <v>20355</v>
      </c>
      <c r="E84" s="471">
        <f t="shared" si="17"/>
        <v>17619</v>
      </c>
      <c r="F84" s="471">
        <f t="shared" si="17"/>
        <v>18538</v>
      </c>
      <c r="G84" s="471">
        <f t="shared" si="17"/>
        <v>15769</v>
      </c>
      <c r="H84" s="224">
        <f t="shared" si="17"/>
        <v>38893</v>
      </c>
      <c r="I84" s="224">
        <f t="shared" si="17"/>
        <v>33388</v>
      </c>
    </row>
    <row r="85" spans="1:9" s="219" customFormat="1" ht="10.5" customHeight="1">
      <c r="A85" s="628"/>
      <c r="B85" s="629"/>
      <c r="C85" s="225" t="s">
        <v>291</v>
      </c>
      <c r="D85" s="226">
        <f aca="true" t="shared" si="18" ref="D85:I85">D79+D84</f>
        <v>28615</v>
      </c>
      <c r="E85" s="226">
        <f t="shared" si="18"/>
        <v>24438</v>
      </c>
      <c r="F85" s="226">
        <f t="shared" si="18"/>
        <v>22074</v>
      </c>
      <c r="G85" s="226">
        <f t="shared" si="18"/>
        <v>18584</v>
      </c>
      <c r="H85" s="226">
        <f t="shared" si="18"/>
        <v>50689</v>
      </c>
      <c r="I85" s="226">
        <f t="shared" si="18"/>
        <v>43022</v>
      </c>
    </row>
    <row r="86" spans="1:9" s="219" customFormat="1" ht="10.5" customHeight="1">
      <c r="A86" s="588" t="s">
        <v>53</v>
      </c>
      <c r="B86" s="588" t="s">
        <v>54</v>
      </c>
      <c r="C86" s="222" t="s">
        <v>43</v>
      </c>
      <c r="D86" s="469">
        <v>228</v>
      </c>
      <c r="E86" s="469">
        <v>190</v>
      </c>
      <c r="F86" s="469">
        <v>198</v>
      </c>
      <c r="G86" s="469">
        <v>168</v>
      </c>
      <c r="H86" s="223">
        <f aca="true" t="shared" si="19" ref="H86:I88">D86+F86</f>
        <v>426</v>
      </c>
      <c r="I86" s="223">
        <f t="shared" si="19"/>
        <v>358</v>
      </c>
    </row>
    <row r="87" spans="1:9" s="219" customFormat="1" ht="10.5" customHeight="1">
      <c r="A87" s="589"/>
      <c r="B87" s="589"/>
      <c r="C87" s="222" t="s">
        <v>44</v>
      </c>
      <c r="D87" s="469">
        <v>85</v>
      </c>
      <c r="E87" s="469">
        <v>71</v>
      </c>
      <c r="F87" s="469">
        <v>111</v>
      </c>
      <c r="G87" s="469">
        <v>93</v>
      </c>
      <c r="H87" s="223">
        <f t="shared" si="19"/>
        <v>196</v>
      </c>
      <c r="I87" s="223">
        <f t="shared" si="19"/>
        <v>164</v>
      </c>
    </row>
    <row r="88" spans="1:9" s="219" customFormat="1" ht="10.5" customHeight="1">
      <c r="A88" s="589"/>
      <c r="B88" s="589"/>
      <c r="C88" s="222" t="s">
        <v>45</v>
      </c>
      <c r="D88" s="469">
        <v>269</v>
      </c>
      <c r="E88" s="469">
        <v>225</v>
      </c>
      <c r="F88" s="469">
        <v>265</v>
      </c>
      <c r="G88" s="469">
        <v>223</v>
      </c>
      <c r="H88" s="223">
        <f t="shared" si="19"/>
        <v>534</v>
      </c>
      <c r="I88" s="223">
        <f t="shared" si="19"/>
        <v>448</v>
      </c>
    </row>
    <row r="89" spans="1:9" s="219" customFormat="1" ht="10.5" customHeight="1">
      <c r="A89" s="589"/>
      <c r="B89" s="589"/>
      <c r="C89" s="5" t="s">
        <v>46</v>
      </c>
      <c r="D89" s="471">
        <f aca="true" t="shared" si="20" ref="D89:I89">SUM(D86:D88)</f>
        <v>582</v>
      </c>
      <c r="E89" s="471">
        <f t="shared" si="20"/>
        <v>486</v>
      </c>
      <c r="F89" s="471">
        <f t="shared" si="20"/>
        <v>574</v>
      </c>
      <c r="G89" s="471">
        <f t="shared" si="20"/>
        <v>484</v>
      </c>
      <c r="H89" s="224">
        <f t="shared" si="20"/>
        <v>1156</v>
      </c>
      <c r="I89" s="224">
        <f t="shared" si="20"/>
        <v>970</v>
      </c>
    </row>
    <row r="90" spans="1:9" s="219" customFormat="1" ht="10.5" customHeight="1">
      <c r="A90" s="589"/>
      <c r="B90" s="589"/>
      <c r="C90" s="222" t="s">
        <v>47</v>
      </c>
      <c r="D90" s="469">
        <v>777</v>
      </c>
      <c r="E90" s="469">
        <v>660</v>
      </c>
      <c r="F90" s="469">
        <v>3793</v>
      </c>
      <c r="G90" s="469">
        <v>3185</v>
      </c>
      <c r="H90" s="223">
        <f aca="true" t="shared" si="21" ref="H90:I93">D90+F90</f>
        <v>4570</v>
      </c>
      <c r="I90" s="223">
        <f t="shared" si="21"/>
        <v>3845</v>
      </c>
    </row>
    <row r="91" spans="1:9" s="219" customFormat="1" ht="10.5" customHeight="1">
      <c r="A91" s="589"/>
      <c r="B91" s="589"/>
      <c r="C91" s="222" t="s">
        <v>48</v>
      </c>
      <c r="D91" s="469">
        <v>404</v>
      </c>
      <c r="E91" s="469">
        <v>344</v>
      </c>
      <c r="F91" s="469">
        <v>2422</v>
      </c>
      <c r="G91" s="469">
        <v>2034</v>
      </c>
      <c r="H91" s="223">
        <f t="shared" si="21"/>
        <v>2826</v>
      </c>
      <c r="I91" s="223">
        <f t="shared" si="21"/>
        <v>2378</v>
      </c>
    </row>
    <row r="92" spans="1:9" s="219" customFormat="1" ht="10.5" customHeight="1">
      <c r="A92" s="589"/>
      <c r="B92" s="589"/>
      <c r="C92" s="222" t="s">
        <v>50</v>
      </c>
      <c r="D92" s="469">
        <v>24</v>
      </c>
      <c r="E92" s="469">
        <v>20</v>
      </c>
      <c r="F92" s="469">
        <v>110</v>
      </c>
      <c r="G92" s="469">
        <v>92</v>
      </c>
      <c r="H92" s="223">
        <f t="shared" si="21"/>
        <v>134</v>
      </c>
      <c r="I92" s="223">
        <f t="shared" si="21"/>
        <v>112</v>
      </c>
    </row>
    <row r="93" spans="1:9" s="219" customFormat="1" ht="10.5" customHeight="1">
      <c r="A93" s="589"/>
      <c r="B93" s="589"/>
      <c r="C93" s="222" t="s">
        <v>49</v>
      </c>
      <c r="D93" s="469">
        <v>0</v>
      </c>
      <c r="E93" s="469">
        <v>0</v>
      </c>
      <c r="F93" s="469">
        <v>500</v>
      </c>
      <c r="G93" s="469">
        <v>420</v>
      </c>
      <c r="H93" s="223">
        <f t="shared" si="21"/>
        <v>500</v>
      </c>
      <c r="I93" s="223">
        <f t="shared" si="21"/>
        <v>420</v>
      </c>
    </row>
    <row r="94" spans="1:9" s="219" customFormat="1" ht="10.5" customHeight="1">
      <c r="A94" s="589"/>
      <c r="B94" s="589"/>
      <c r="C94" s="5" t="s">
        <v>51</v>
      </c>
      <c r="D94" s="471">
        <f aca="true" t="shared" si="22" ref="D94:I94">SUM(D90:D93)</f>
        <v>1205</v>
      </c>
      <c r="E94" s="471">
        <f t="shared" si="22"/>
        <v>1024</v>
      </c>
      <c r="F94" s="471">
        <f t="shared" si="22"/>
        <v>6825</v>
      </c>
      <c r="G94" s="471">
        <f t="shared" si="22"/>
        <v>5731</v>
      </c>
      <c r="H94" s="224">
        <f t="shared" si="22"/>
        <v>8030</v>
      </c>
      <c r="I94" s="224">
        <f t="shared" si="22"/>
        <v>6755</v>
      </c>
    </row>
    <row r="95" spans="1:9" s="219" customFormat="1" ht="10.5" customHeight="1">
      <c r="A95" s="589"/>
      <c r="B95" s="590"/>
      <c r="C95" s="225" t="s">
        <v>291</v>
      </c>
      <c r="D95" s="226">
        <f aca="true" t="shared" si="23" ref="D95:I95">D89+D94</f>
        <v>1787</v>
      </c>
      <c r="E95" s="226">
        <f t="shared" si="23"/>
        <v>1510</v>
      </c>
      <c r="F95" s="226">
        <f t="shared" si="23"/>
        <v>7399</v>
      </c>
      <c r="G95" s="226">
        <f>G89+G94</f>
        <v>6215</v>
      </c>
      <c r="H95" s="226">
        <f t="shared" si="23"/>
        <v>9186</v>
      </c>
      <c r="I95" s="226">
        <f t="shared" si="23"/>
        <v>7725</v>
      </c>
    </row>
    <row r="96" spans="1:9" s="219" customFormat="1" ht="10.5" customHeight="1">
      <c r="A96" s="589"/>
      <c r="B96" s="588" t="s">
        <v>55</v>
      </c>
      <c r="C96" s="222" t="s">
        <v>43</v>
      </c>
      <c r="D96" s="469">
        <v>885</v>
      </c>
      <c r="E96" s="469">
        <v>744</v>
      </c>
      <c r="F96" s="469">
        <v>22</v>
      </c>
      <c r="G96" s="469">
        <v>18</v>
      </c>
      <c r="H96" s="223">
        <f>D96+F96</f>
        <v>907</v>
      </c>
      <c r="I96" s="223">
        <f aca="true" t="shared" si="24" ref="H96:I98">E96+G96</f>
        <v>762</v>
      </c>
    </row>
    <row r="97" spans="1:9" s="219" customFormat="1" ht="10.5" customHeight="1">
      <c r="A97" s="589"/>
      <c r="B97" s="589"/>
      <c r="C97" s="222" t="s">
        <v>44</v>
      </c>
      <c r="D97" s="469">
        <v>90</v>
      </c>
      <c r="E97" s="469">
        <v>80</v>
      </c>
      <c r="F97" s="469">
        <v>45</v>
      </c>
      <c r="G97" s="469">
        <v>38</v>
      </c>
      <c r="H97" s="223">
        <f t="shared" si="24"/>
        <v>135</v>
      </c>
      <c r="I97" s="223">
        <f t="shared" si="24"/>
        <v>118</v>
      </c>
    </row>
    <row r="98" spans="1:9" s="219" customFormat="1" ht="10.5" customHeight="1">
      <c r="A98" s="589"/>
      <c r="B98" s="589"/>
      <c r="C98" s="222" t="s">
        <v>45</v>
      </c>
      <c r="D98" s="469">
        <v>127</v>
      </c>
      <c r="E98" s="469">
        <v>103</v>
      </c>
      <c r="F98" s="469">
        <v>25</v>
      </c>
      <c r="G98" s="469">
        <v>21</v>
      </c>
      <c r="H98" s="223">
        <f t="shared" si="24"/>
        <v>152</v>
      </c>
      <c r="I98" s="223">
        <f t="shared" si="24"/>
        <v>124</v>
      </c>
    </row>
    <row r="99" spans="1:9" s="219" customFormat="1" ht="10.5" customHeight="1">
      <c r="A99" s="589"/>
      <c r="B99" s="589"/>
      <c r="C99" s="5" t="s">
        <v>46</v>
      </c>
      <c r="D99" s="471">
        <f aca="true" t="shared" si="25" ref="D99:I99">SUM(D96:D98)</f>
        <v>1102</v>
      </c>
      <c r="E99" s="471">
        <f t="shared" si="25"/>
        <v>927</v>
      </c>
      <c r="F99" s="471">
        <f t="shared" si="25"/>
        <v>92</v>
      </c>
      <c r="G99" s="471">
        <f t="shared" si="25"/>
        <v>77</v>
      </c>
      <c r="H99" s="224">
        <f t="shared" si="25"/>
        <v>1194</v>
      </c>
      <c r="I99" s="224">
        <f t="shared" si="25"/>
        <v>1004</v>
      </c>
    </row>
    <row r="100" spans="1:9" s="219" customFormat="1" ht="10.5" customHeight="1">
      <c r="A100" s="589"/>
      <c r="B100" s="589"/>
      <c r="C100" s="222" t="s">
        <v>47</v>
      </c>
      <c r="D100" s="469">
        <v>3980</v>
      </c>
      <c r="E100" s="469">
        <v>3322</v>
      </c>
      <c r="F100" s="469">
        <v>2401</v>
      </c>
      <c r="G100" s="469">
        <v>2001</v>
      </c>
      <c r="H100" s="223">
        <f aca="true" t="shared" si="26" ref="H100:I103">D100+F100</f>
        <v>6381</v>
      </c>
      <c r="I100" s="223">
        <f t="shared" si="26"/>
        <v>5323</v>
      </c>
    </row>
    <row r="101" spans="1:9" s="219" customFormat="1" ht="10.5" customHeight="1">
      <c r="A101" s="589"/>
      <c r="B101" s="589"/>
      <c r="C101" s="222" t="s">
        <v>48</v>
      </c>
      <c r="D101" s="469">
        <v>576</v>
      </c>
      <c r="E101" s="469">
        <v>490</v>
      </c>
      <c r="F101" s="469">
        <v>1052</v>
      </c>
      <c r="G101" s="469">
        <v>884</v>
      </c>
      <c r="H101" s="223">
        <f t="shared" si="26"/>
        <v>1628</v>
      </c>
      <c r="I101" s="223">
        <f t="shared" si="26"/>
        <v>1374</v>
      </c>
    </row>
    <row r="102" spans="1:9" s="219" customFormat="1" ht="10.5" customHeight="1">
      <c r="A102" s="589"/>
      <c r="B102" s="589"/>
      <c r="C102" s="222" t="s">
        <v>50</v>
      </c>
      <c r="D102" s="469">
        <v>35</v>
      </c>
      <c r="E102" s="469">
        <v>30</v>
      </c>
      <c r="F102" s="469">
        <v>27</v>
      </c>
      <c r="G102" s="469">
        <v>23</v>
      </c>
      <c r="H102" s="223">
        <f t="shared" si="26"/>
        <v>62</v>
      </c>
      <c r="I102" s="223">
        <f t="shared" si="26"/>
        <v>53</v>
      </c>
    </row>
    <row r="103" spans="1:9" s="219" customFormat="1" ht="10.5" customHeight="1">
      <c r="A103" s="589"/>
      <c r="B103" s="589"/>
      <c r="C103" s="222" t="s">
        <v>49</v>
      </c>
      <c r="D103" s="469">
        <v>153</v>
      </c>
      <c r="E103" s="469">
        <v>130</v>
      </c>
      <c r="F103" s="469">
        <v>232</v>
      </c>
      <c r="G103" s="469">
        <v>195</v>
      </c>
      <c r="H103" s="223">
        <f t="shared" si="26"/>
        <v>385</v>
      </c>
      <c r="I103" s="223">
        <f t="shared" si="26"/>
        <v>325</v>
      </c>
    </row>
    <row r="104" spans="1:9" s="219" customFormat="1" ht="10.5" customHeight="1">
      <c r="A104" s="589"/>
      <c r="B104" s="589"/>
      <c r="C104" s="5" t="s">
        <v>51</v>
      </c>
      <c r="D104" s="471">
        <f aca="true" t="shared" si="27" ref="D104:I104">SUM(D100:D103)</f>
        <v>4744</v>
      </c>
      <c r="E104" s="471">
        <f t="shared" si="27"/>
        <v>3972</v>
      </c>
      <c r="F104" s="471">
        <f t="shared" si="27"/>
        <v>3712</v>
      </c>
      <c r="G104" s="471">
        <f t="shared" si="27"/>
        <v>3103</v>
      </c>
      <c r="H104" s="224">
        <f t="shared" si="27"/>
        <v>8456</v>
      </c>
      <c r="I104" s="224">
        <f t="shared" si="27"/>
        <v>7075</v>
      </c>
    </row>
    <row r="105" spans="1:9" s="219" customFormat="1" ht="10.5" customHeight="1">
      <c r="A105" s="590"/>
      <c r="B105" s="590"/>
      <c r="C105" s="225" t="s">
        <v>291</v>
      </c>
      <c r="D105" s="226">
        <f aca="true" t="shared" si="28" ref="D105:I105">D99+D104</f>
        <v>5846</v>
      </c>
      <c r="E105" s="226">
        <f t="shared" si="28"/>
        <v>4899</v>
      </c>
      <c r="F105" s="226">
        <f t="shared" si="28"/>
        <v>3804</v>
      </c>
      <c r="G105" s="226">
        <f t="shared" si="28"/>
        <v>3180</v>
      </c>
      <c r="H105" s="226">
        <f t="shared" si="28"/>
        <v>9650</v>
      </c>
      <c r="I105" s="226">
        <f t="shared" si="28"/>
        <v>8079</v>
      </c>
    </row>
    <row r="106" spans="1:9" s="219" customFormat="1" ht="10.5" customHeight="1">
      <c r="A106" s="606" t="s">
        <v>56</v>
      </c>
      <c r="B106" s="637"/>
      <c r="C106" s="599"/>
      <c r="D106" s="53">
        <f aca="true" t="shared" si="29" ref="D106:I106">D95+D105</f>
        <v>7633</v>
      </c>
      <c r="E106" s="53">
        <f t="shared" si="29"/>
        <v>6409</v>
      </c>
      <c r="F106" s="53">
        <f t="shared" si="29"/>
        <v>11203</v>
      </c>
      <c r="G106" s="53">
        <f t="shared" si="29"/>
        <v>9395</v>
      </c>
      <c r="H106" s="53">
        <f t="shared" si="29"/>
        <v>18836</v>
      </c>
      <c r="I106" s="53">
        <f t="shared" si="29"/>
        <v>15804</v>
      </c>
    </row>
    <row r="107" spans="1:9" s="219" customFormat="1" ht="10.5" customHeight="1">
      <c r="A107" s="624" t="s">
        <v>396</v>
      </c>
      <c r="B107" s="625"/>
      <c r="C107" s="222" t="s">
        <v>43</v>
      </c>
      <c r="D107" s="223">
        <f>D76+D86+D96</f>
        <v>3580</v>
      </c>
      <c r="E107" s="223">
        <f aca="true" t="shared" si="30" ref="E107:I109">E76+E86+E96</f>
        <v>3004</v>
      </c>
      <c r="F107" s="223">
        <f t="shared" si="30"/>
        <v>226</v>
      </c>
      <c r="G107" s="223">
        <f t="shared" si="30"/>
        <v>191</v>
      </c>
      <c r="H107" s="223">
        <f t="shared" si="30"/>
        <v>3806</v>
      </c>
      <c r="I107" s="223">
        <f t="shared" si="30"/>
        <v>3195</v>
      </c>
    </row>
    <row r="108" spans="1:9" s="219" customFormat="1" ht="10.5" customHeight="1">
      <c r="A108" s="626"/>
      <c r="B108" s="627"/>
      <c r="C108" s="222" t="s">
        <v>44</v>
      </c>
      <c r="D108" s="223">
        <f>D77+D87+D97</f>
        <v>1683</v>
      </c>
      <c r="E108" s="223">
        <f t="shared" si="30"/>
        <v>1401</v>
      </c>
      <c r="F108" s="223">
        <f t="shared" si="30"/>
        <v>952</v>
      </c>
      <c r="G108" s="223">
        <f t="shared" si="30"/>
        <v>773</v>
      </c>
      <c r="H108" s="223">
        <f t="shared" si="30"/>
        <v>2635</v>
      </c>
      <c r="I108" s="223">
        <f t="shared" si="30"/>
        <v>2174</v>
      </c>
    </row>
    <row r="109" spans="1:9" s="219" customFormat="1" ht="10.5" customHeight="1">
      <c r="A109" s="626"/>
      <c r="B109" s="627"/>
      <c r="C109" s="222" t="s">
        <v>45</v>
      </c>
      <c r="D109" s="223">
        <f>D78+D88+D98</f>
        <v>4681</v>
      </c>
      <c r="E109" s="223">
        <f t="shared" si="30"/>
        <v>3827</v>
      </c>
      <c r="F109" s="223">
        <f t="shared" si="30"/>
        <v>3024</v>
      </c>
      <c r="G109" s="223">
        <f t="shared" si="30"/>
        <v>2412</v>
      </c>
      <c r="H109" s="223">
        <f t="shared" si="30"/>
        <v>7705</v>
      </c>
      <c r="I109" s="223">
        <f t="shared" si="30"/>
        <v>6239</v>
      </c>
    </row>
    <row r="110" spans="1:9" s="219" customFormat="1" ht="10.5" customHeight="1">
      <c r="A110" s="626"/>
      <c r="B110" s="627"/>
      <c r="C110" s="225" t="s">
        <v>46</v>
      </c>
      <c r="D110" s="226">
        <f aca="true" t="shared" si="31" ref="D110:I110">SUM(D107:D109)</f>
        <v>9944</v>
      </c>
      <c r="E110" s="226">
        <f t="shared" si="31"/>
        <v>8232</v>
      </c>
      <c r="F110" s="226">
        <f t="shared" si="31"/>
        <v>4202</v>
      </c>
      <c r="G110" s="226">
        <f t="shared" si="31"/>
        <v>3376</v>
      </c>
      <c r="H110" s="226">
        <f t="shared" si="31"/>
        <v>14146</v>
      </c>
      <c r="I110" s="226">
        <f t="shared" si="31"/>
        <v>11608</v>
      </c>
    </row>
    <row r="111" spans="1:9" s="219" customFormat="1" ht="10.5" customHeight="1">
      <c r="A111" s="626"/>
      <c r="B111" s="627"/>
      <c r="C111" s="222" t="s">
        <v>47</v>
      </c>
      <c r="D111" s="223">
        <f aca="true" t="shared" si="32" ref="D111:I114">D80+D90+D100</f>
        <v>21847</v>
      </c>
      <c r="E111" s="223">
        <f t="shared" si="32"/>
        <v>18802</v>
      </c>
      <c r="F111" s="223">
        <f t="shared" si="32"/>
        <v>21942</v>
      </c>
      <c r="G111" s="223">
        <f t="shared" si="32"/>
        <v>18582</v>
      </c>
      <c r="H111" s="223">
        <f t="shared" si="32"/>
        <v>43789</v>
      </c>
      <c r="I111" s="223">
        <f t="shared" si="32"/>
        <v>37384</v>
      </c>
    </row>
    <row r="112" spans="1:9" s="219" customFormat="1" ht="10.5" customHeight="1">
      <c r="A112" s="626"/>
      <c r="B112" s="627"/>
      <c r="C112" s="222" t="s">
        <v>48</v>
      </c>
      <c r="D112" s="223">
        <f t="shared" si="32"/>
        <v>3659</v>
      </c>
      <c r="E112" s="223">
        <f t="shared" si="32"/>
        <v>3141</v>
      </c>
      <c r="F112" s="223">
        <f t="shared" si="32"/>
        <v>5645</v>
      </c>
      <c r="G112" s="223">
        <f t="shared" si="32"/>
        <v>4768</v>
      </c>
      <c r="H112" s="223">
        <f t="shared" si="32"/>
        <v>9304</v>
      </c>
      <c r="I112" s="223">
        <f t="shared" si="32"/>
        <v>7909</v>
      </c>
    </row>
    <row r="113" spans="1:9" s="219" customFormat="1" ht="10.5" customHeight="1">
      <c r="A113" s="626"/>
      <c r="B113" s="627"/>
      <c r="C113" s="222" t="s">
        <v>50</v>
      </c>
      <c r="D113" s="223">
        <f t="shared" si="32"/>
        <v>241</v>
      </c>
      <c r="E113" s="223">
        <f t="shared" si="32"/>
        <v>203</v>
      </c>
      <c r="F113" s="223">
        <f t="shared" si="32"/>
        <v>179</v>
      </c>
      <c r="G113" s="223">
        <f t="shared" si="32"/>
        <v>152</v>
      </c>
      <c r="H113" s="223">
        <f t="shared" si="32"/>
        <v>420</v>
      </c>
      <c r="I113" s="223">
        <f t="shared" si="32"/>
        <v>355</v>
      </c>
    </row>
    <row r="114" spans="1:9" s="219" customFormat="1" ht="10.5" customHeight="1">
      <c r="A114" s="626"/>
      <c r="B114" s="627"/>
      <c r="C114" s="222" t="s">
        <v>49</v>
      </c>
      <c r="D114" s="223">
        <f t="shared" si="32"/>
        <v>557</v>
      </c>
      <c r="E114" s="223">
        <f t="shared" si="32"/>
        <v>469</v>
      </c>
      <c r="F114" s="223">
        <f t="shared" si="32"/>
        <v>1309</v>
      </c>
      <c r="G114" s="223">
        <f t="shared" si="32"/>
        <v>1101</v>
      </c>
      <c r="H114" s="223">
        <f t="shared" si="32"/>
        <v>1866</v>
      </c>
      <c r="I114" s="223">
        <f t="shared" si="32"/>
        <v>1570</v>
      </c>
    </row>
    <row r="115" spans="1:9" s="219" customFormat="1" ht="10.5" customHeight="1">
      <c r="A115" s="626"/>
      <c r="B115" s="627"/>
      <c r="C115" s="225" t="s">
        <v>51</v>
      </c>
      <c r="D115" s="226">
        <f aca="true" t="shared" si="33" ref="D115:I115">SUM(D111:D114)</f>
        <v>26304</v>
      </c>
      <c r="E115" s="226">
        <f t="shared" si="33"/>
        <v>22615</v>
      </c>
      <c r="F115" s="226">
        <f t="shared" si="33"/>
        <v>29075</v>
      </c>
      <c r="G115" s="226">
        <f t="shared" si="33"/>
        <v>24603</v>
      </c>
      <c r="H115" s="226">
        <f t="shared" si="33"/>
        <v>55379</v>
      </c>
      <c r="I115" s="226">
        <f t="shared" si="33"/>
        <v>47218</v>
      </c>
    </row>
    <row r="116" spans="1:9" s="219" customFormat="1" ht="10.5" customHeight="1">
      <c r="A116" s="628"/>
      <c r="B116" s="629"/>
      <c r="C116" s="227" t="s">
        <v>9</v>
      </c>
      <c r="D116" s="53">
        <f aca="true" t="shared" si="34" ref="D116:I116">D110+D115</f>
        <v>36248</v>
      </c>
      <c r="E116" s="53">
        <f t="shared" si="34"/>
        <v>30847</v>
      </c>
      <c r="F116" s="53">
        <f t="shared" si="34"/>
        <v>33277</v>
      </c>
      <c r="G116" s="53">
        <f t="shared" si="34"/>
        <v>27979</v>
      </c>
      <c r="H116" s="53">
        <f t="shared" si="34"/>
        <v>69525</v>
      </c>
      <c r="I116" s="53">
        <f t="shared" si="34"/>
        <v>58826</v>
      </c>
    </row>
    <row r="117" spans="1:9" s="378" customFormat="1" ht="10.5" customHeight="1">
      <c r="A117" s="373"/>
      <c r="B117" s="373"/>
      <c r="C117" s="377"/>
      <c r="D117" s="375"/>
      <c r="E117" s="375"/>
      <c r="F117" s="375"/>
      <c r="G117" s="375"/>
      <c r="H117" s="375"/>
      <c r="I117" s="375"/>
    </row>
    <row r="118" spans="1:9" s="378" customFormat="1" ht="10.5" customHeight="1">
      <c r="A118" s="373"/>
      <c r="B118" s="373"/>
      <c r="C118" s="377"/>
      <c r="D118" s="375"/>
      <c r="E118" s="375"/>
      <c r="F118" s="375"/>
      <c r="G118" s="375"/>
      <c r="H118" s="375"/>
      <c r="I118" s="375"/>
    </row>
    <row r="119" spans="1:9" s="378" customFormat="1" ht="10.5" customHeight="1">
      <c r="A119" s="373"/>
      <c r="B119" s="373"/>
      <c r="C119" s="377"/>
      <c r="D119" s="375"/>
      <c r="E119" s="375"/>
      <c r="F119" s="375"/>
      <c r="G119" s="375"/>
      <c r="H119" s="375"/>
      <c r="I119" s="375"/>
    </row>
    <row r="120" spans="1:9" s="378" customFormat="1" ht="10.5" customHeight="1">
      <c r="A120" s="373"/>
      <c r="B120" s="373"/>
      <c r="C120" s="377"/>
      <c r="D120" s="375"/>
      <c r="E120" s="375"/>
      <c r="F120" s="375"/>
      <c r="G120" s="375"/>
      <c r="H120" s="375"/>
      <c r="I120" s="375"/>
    </row>
    <row r="121" spans="1:9" s="378" customFormat="1" ht="10.5" customHeight="1">
      <c r="A121" s="373"/>
      <c r="B121" s="373"/>
      <c r="C121" s="377"/>
      <c r="D121" s="375"/>
      <c r="E121" s="375"/>
      <c r="F121" s="375"/>
      <c r="G121" s="375"/>
      <c r="H121" s="375"/>
      <c r="I121" s="375"/>
    </row>
    <row r="122" spans="1:9" s="378" customFormat="1" ht="10.5" customHeight="1">
      <c r="A122" s="373"/>
      <c r="B122" s="373"/>
      <c r="C122" s="377"/>
      <c r="D122" s="375"/>
      <c r="E122" s="375"/>
      <c r="F122" s="375"/>
      <c r="G122" s="375"/>
      <c r="H122" s="375"/>
      <c r="I122" s="375"/>
    </row>
    <row r="123" spans="1:9" s="378" customFormat="1" ht="10.5" customHeight="1">
      <c r="A123" s="373"/>
      <c r="B123" s="373"/>
      <c r="C123" s="377"/>
      <c r="D123" s="375"/>
      <c r="E123" s="375"/>
      <c r="F123" s="375"/>
      <c r="G123" s="375"/>
      <c r="H123" s="375"/>
      <c r="I123" s="375"/>
    </row>
    <row r="124" spans="1:9" s="378" customFormat="1" ht="10.5" customHeight="1">
      <c r="A124" s="373"/>
      <c r="B124" s="373"/>
      <c r="C124" s="377"/>
      <c r="D124" s="375"/>
      <c r="E124" s="375"/>
      <c r="F124" s="375"/>
      <c r="G124" s="375"/>
      <c r="H124" s="375"/>
      <c r="I124" s="375"/>
    </row>
    <row r="125" spans="1:9" s="378" customFormat="1" ht="10.5" customHeight="1">
      <c r="A125" s="373"/>
      <c r="B125" s="373"/>
      <c r="C125" s="377"/>
      <c r="D125" s="375"/>
      <c r="E125" s="375"/>
      <c r="F125" s="375"/>
      <c r="G125" s="375"/>
      <c r="H125" s="375"/>
      <c r="I125" s="375"/>
    </row>
    <row r="126" spans="1:9" s="378" customFormat="1" ht="10.5" customHeight="1">
      <c r="A126" s="373"/>
      <c r="B126" s="373"/>
      <c r="C126" s="377"/>
      <c r="D126" s="375"/>
      <c r="E126" s="375"/>
      <c r="F126" s="375"/>
      <c r="G126" s="375"/>
      <c r="H126" s="375"/>
      <c r="I126" s="375"/>
    </row>
    <row r="127" spans="1:9" s="378" customFormat="1" ht="10.5" customHeight="1">
      <c r="A127" s="373"/>
      <c r="B127" s="373"/>
      <c r="C127" s="377"/>
      <c r="D127" s="375"/>
      <c r="E127" s="375"/>
      <c r="F127" s="375"/>
      <c r="G127" s="375"/>
      <c r="H127" s="375"/>
      <c r="I127" s="375"/>
    </row>
    <row r="128" spans="1:9" s="378" customFormat="1" ht="10.5" customHeight="1">
      <c r="A128" s="373"/>
      <c r="B128" s="373"/>
      <c r="C128" s="377"/>
      <c r="D128" s="375"/>
      <c r="E128" s="375"/>
      <c r="F128" s="375"/>
      <c r="G128" s="375"/>
      <c r="H128" s="375"/>
      <c r="I128" s="375"/>
    </row>
    <row r="129" spans="1:9" s="378" customFormat="1" ht="10.5" customHeight="1">
      <c r="A129" s="373"/>
      <c r="B129" s="373"/>
      <c r="C129" s="377"/>
      <c r="D129" s="375"/>
      <c r="E129" s="375"/>
      <c r="F129" s="375"/>
      <c r="G129" s="375"/>
      <c r="H129" s="375"/>
      <c r="I129" s="375"/>
    </row>
    <row r="130" spans="1:9" s="378" customFormat="1" ht="10.5" customHeight="1">
      <c r="A130" s="373"/>
      <c r="B130" s="373"/>
      <c r="C130" s="377"/>
      <c r="D130" s="375"/>
      <c r="E130" s="375"/>
      <c r="F130" s="375"/>
      <c r="G130" s="375"/>
      <c r="H130" s="375"/>
      <c r="I130" s="375"/>
    </row>
    <row r="131" spans="1:9" s="378" customFormat="1" ht="10.5" customHeight="1">
      <c r="A131" s="373"/>
      <c r="B131" s="373"/>
      <c r="C131" s="377"/>
      <c r="D131" s="375"/>
      <c r="E131" s="375"/>
      <c r="F131" s="375"/>
      <c r="G131" s="375"/>
      <c r="H131" s="375"/>
      <c r="I131" s="375"/>
    </row>
    <row r="132" spans="1:9" s="378" customFormat="1" ht="10.5" customHeight="1">
      <c r="A132" s="373"/>
      <c r="B132" s="373"/>
      <c r="C132" s="377"/>
      <c r="D132" s="375"/>
      <c r="E132" s="375"/>
      <c r="F132" s="375"/>
      <c r="G132" s="375"/>
      <c r="H132" s="375"/>
      <c r="I132" s="375"/>
    </row>
    <row r="133" spans="1:9" s="378" customFormat="1" ht="10.5" customHeight="1">
      <c r="A133" s="373"/>
      <c r="B133" s="373"/>
      <c r="C133" s="377"/>
      <c r="D133" s="375"/>
      <c r="E133" s="375"/>
      <c r="F133" s="375"/>
      <c r="G133" s="375"/>
      <c r="H133" s="375"/>
      <c r="I133" s="375"/>
    </row>
    <row r="134" spans="1:9" s="378" customFormat="1" ht="10.5" customHeight="1">
      <c r="A134" s="373"/>
      <c r="B134" s="373"/>
      <c r="C134" s="377"/>
      <c r="D134" s="375"/>
      <c r="E134" s="375"/>
      <c r="F134" s="375"/>
      <c r="G134" s="375"/>
      <c r="H134" s="375"/>
      <c r="I134" s="375"/>
    </row>
    <row r="135" spans="1:9" s="378" customFormat="1" ht="10.5" customHeight="1">
      <c r="A135" s="373"/>
      <c r="B135" s="373"/>
      <c r="C135" s="377"/>
      <c r="D135" s="375"/>
      <c r="E135" s="375"/>
      <c r="F135" s="375"/>
      <c r="G135" s="375"/>
      <c r="H135" s="375"/>
      <c r="I135" s="375"/>
    </row>
    <row r="136" spans="1:9" s="378" customFormat="1" ht="10.5" customHeight="1">
      <c r="A136" s="373"/>
      <c r="B136" s="373"/>
      <c r="C136" s="377"/>
      <c r="D136" s="375"/>
      <c r="E136" s="375"/>
      <c r="F136" s="375"/>
      <c r="G136" s="375"/>
      <c r="H136" s="375"/>
      <c r="I136" s="375"/>
    </row>
    <row r="137" spans="1:9" s="378" customFormat="1" ht="10.5" customHeight="1">
      <c r="A137" s="373"/>
      <c r="B137" s="373"/>
      <c r="C137" s="377"/>
      <c r="D137" s="375"/>
      <c r="E137" s="375"/>
      <c r="F137" s="375"/>
      <c r="G137" s="375"/>
      <c r="H137" s="375"/>
      <c r="I137" s="375"/>
    </row>
    <row r="138" spans="1:9" s="378" customFormat="1" ht="10.5" customHeight="1">
      <c r="A138" s="373"/>
      <c r="B138" s="373"/>
      <c r="C138" s="377"/>
      <c r="D138" s="375"/>
      <c r="E138" s="375"/>
      <c r="F138" s="375"/>
      <c r="G138" s="375"/>
      <c r="H138" s="375"/>
      <c r="I138" s="375"/>
    </row>
    <row r="139" spans="1:9" s="378" customFormat="1" ht="10.5" customHeight="1">
      <c r="A139" s="373"/>
      <c r="B139" s="373"/>
      <c r="C139" s="377"/>
      <c r="D139" s="375"/>
      <c r="E139" s="375"/>
      <c r="F139" s="375"/>
      <c r="G139" s="375"/>
      <c r="H139" s="375"/>
      <c r="I139" s="375"/>
    </row>
    <row r="140" spans="1:9" s="378" customFormat="1" ht="10.5" customHeight="1">
      <c r="A140" s="373"/>
      <c r="B140" s="373"/>
      <c r="C140" s="377"/>
      <c r="D140" s="375"/>
      <c r="E140" s="375"/>
      <c r="F140" s="375"/>
      <c r="G140" s="375"/>
      <c r="H140" s="375"/>
      <c r="I140" s="375"/>
    </row>
    <row r="141" spans="1:9" s="378" customFormat="1" ht="10.5" customHeight="1">
      <c r="A141" s="373"/>
      <c r="B141" s="373"/>
      <c r="C141" s="377"/>
      <c r="D141" s="375"/>
      <c r="E141" s="375"/>
      <c r="F141" s="375"/>
      <c r="G141" s="375"/>
      <c r="H141" s="375"/>
      <c r="I141" s="375"/>
    </row>
    <row r="142" spans="1:9" s="378" customFormat="1" ht="10.5" customHeight="1">
      <c r="A142" s="373"/>
      <c r="B142" s="373"/>
      <c r="C142" s="377"/>
      <c r="D142" s="375"/>
      <c r="E142" s="375"/>
      <c r="F142" s="375"/>
      <c r="G142" s="375"/>
      <c r="H142" s="375"/>
      <c r="I142" s="375"/>
    </row>
    <row r="143" spans="1:9" s="378" customFormat="1" ht="10.5" customHeight="1">
      <c r="A143" s="373"/>
      <c r="B143" s="373"/>
      <c r="C143" s="377"/>
      <c r="D143" s="375"/>
      <c r="E143" s="375"/>
      <c r="F143" s="375"/>
      <c r="G143" s="375"/>
      <c r="H143" s="375"/>
      <c r="I143" s="375"/>
    </row>
    <row r="144" spans="1:9" s="378" customFormat="1" ht="10.5" customHeight="1">
      <c r="A144" s="373"/>
      <c r="B144" s="373"/>
      <c r="C144" s="377"/>
      <c r="D144" s="375"/>
      <c r="E144" s="375"/>
      <c r="F144" s="375"/>
      <c r="G144" s="375"/>
      <c r="H144" s="375"/>
      <c r="I144" s="375"/>
    </row>
    <row r="145" spans="1:9" s="378" customFormat="1" ht="10.5" customHeight="1">
      <c r="A145" s="373"/>
      <c r="B145" s="373"/>
      <c r="C145" s="377"/>
      <c r="D145" s="375"/>
      <c r="E145" s="375"/>
      <c r="F145" s="375"/>
      <c r="G145" s="375"/>
      <c r="H145" s="375"/>
      <c r="I145" s="375"/>
    </row>
    <row r="146" spans="1:9" s="378" customFormat="1" ht="10.5" customHeight="1">
      <c r="A146" s="373"/>
      <c r="B146" s="373"/>
      <c r="C146" s="377"/>
      <c r="D146" s="375"/>
      <c r="E146" s="375"/>
      <c r="F146" s="375"/>
      <c r="G146" s="375"/>
      <c r="H146" s="375"/>
      <c r="I146" s="375"/>
    </row>
    <row r="147" spans="1:9" s="378" customFormat="1" ht="10.5" customHeight="1">
      <c r="A147" s="373"/>
      <c r="B147" s="373"/>
      <c r="C147" s="377"/>
      <c r="D147" s="375"/>
      <c r="E147" s="375"/>
      <c r="F147" s="375"/>
      <c r="G147" s="375"/>
      <c r="H147" s="375"/>
      <c r="I147" s="375"/>
    </row>
    <row r="148" spans="1:9" s="378" customFormat="1" ht="10.5" customHeight="1">
      <c r="A148" s="373"/>
      <c r="B148" s="373"/>
      <c r="C148" s="377"/>
      <c r="D148" s="375"/>
      <c r="E148" s="375"/>
      <c r="F148" s="375"/>
      <c r="G148" s="375"/>
      <c r="H148" s="375"/>
      <c r="I148" s="375"/>
    </row>
    <row r="149" spans="1:9" s="378" customFormat="1" ht="10.5" customHeight="1">
      <c r="A149" s="373"/>
      <c r="B149" s="373"/>
      <c r="C149" s="377"/>
      <c r="D149" s="375"/>
      <c r="E149" s="375"/>
      <c r="F149" s="375"/>
      <c r="G149" s="375"/>
      <c r="H149" s="375"/>
      <c r="I149" s="375"/>
    </row>
    <row r="150" spans="1:9" s="219" customFormat="1" ht="10.5" customHeight="1">
      <c r="A150" s="630" t="s">
        <v>22</v>
      </c>
      <c r="B150" s="630"/>
      <c r="C150" s="630"/>
      <c r="D150" s="228"/>
      <c r="E150" s="228"/>
      <c r="F150" s="228"/>
      <c r="G150" s="228"/>
      <c r="H150" s="228"/>
      <c r="I150" s="228"/>
    </row>
    <row r="151" spans="1:9" s="219" customFormat="1" ht="10.5" customHeight="1">
      <c r="A151" s="630" t="s">
        <v>71</v>
      </c>
      <c r="B151" s="630"/>
      <c r="C151" s="630"/>
      <c r="D151" s="228"/>
      <c r="E151" s="228"/>
      <c r="F151" s="228"/>
      <c r="G151" s="228"/>
      <c r="H151" s="228"/>
      <c r="I151" s="228"/>
    </row>
    <row r="152" spans="1:9" s="219" customFormat="1" ht="10.5" customHeight="1">
      <c r="A152" s="662" t="s">
        <v>506</v>
      </c>
      <c r="B152" s="662"/>
      <c r="C152" s="662"/>
      <c r="D152" s="662"/>
      <c r="E152" s="662"/>
      <c r="F152" s="662"/>
      <c r="G152" s="662"/>
      <c r="H152" s="662"/>
      <c r="I152" s="662"/>
    </row>
    <row r="153" spans="1:9" s="219" customFormat="1" ht="10.5" customHeight="1">
      <c r="A153" s="228"/>
      <c r="B153" s="228"/>
      <c r="C153" s="229"/>
      <c r="D153" s="229"/>
      <c r="E153" s="229"/>
      <c r="F153" s="229"/>
      <c r="G153" s="229"/>
      <c r="H153" s="663" t="s">
        <v>70</v>
      </c>
      <c r="I153" s="663"/>
    </row>
    <row r="154" spans="1:9" s="219" customFormat="1" ht="10.5" customHeight="1">
      <c r="A154" s="664" t="s">
        <v>37</v>
      </c>
      <c r="B154" s="665"/>
      <c r="C154" s="670" t="s">
        <v>38</v>
      </c>
      <c r="D154" s="671" t="s">
        <v>39</v>
      </c>
      <c r="E154" s="671"/>
      <c r="F154" s="671"/>
      <c r="G154" s="671"/>
      <c r="H154" s="671"/>
      <c r="I154" s="671"/>
    </row>
    <row r="155" spans="1:9" s="219" customFormat="1" ht="10.5" customHeight="1">
      <c r="A155" s="666"/>
      <c r="B155" s="667"/>
      <c r="C155" s="670"/>
      <c r="D155" s="672" t="s">
        <v>74</v>
      </c>
      <c r="E155" s="672"/>
      <c r="F155" s="672" t="s">
        <v>72</v>
      </c>
      <c r="G155" s="672"/>
      <c r="H155" s="672" t="s">
        <v>73</v>
      </c>
      <c r="I155" s="672"/>
    </row>
    <row r="156" spans="1:9" s="219" customFormat="1" ht="10.5" customHeight="1">
      <c r="A156" s="668"/>
      <c r="B156" s="669"/>
      <c r="C156" s="670"/>
      <c r="D156" s="230" t="s">
        <v>40</v>
      </c>
      <c r="E156" s="230" t="s">
        <v>41</v>
      </c>
      <c r="F156" s="230" t="s">
        <v>40</v>
      </c>
      <c r="G156" s="230" t="s">
        <v>41</v>
      </c>
      <c r="H156" s="230" t="s">
        <v>40</v>
      </c>
      <c r="I156" s="230" t="s">
        <v>41</v>
      </c>
    </row>
    <row r="157" spans="1:9" s="219" customFormat="1" ht="10.5" customHeight="1">
      <c r="A157" s="631" t="s">
        <v>52</v>
      </c>
      <c r="B157" s="632"/>
      <c r="C157" s="231" t="s">
        <v>43</v>
      </c>
      <c r="D157" s="250">
        <v>84</v>
      </c>
      <c r="E157" s="250">
        <v>69</v>
      </c>
      <c r="F157" s="250">
        <v>68</v>
      </c>
      <c r="G157" s="250">
        <v>57</v>
      </c>
      <c r="H157" s="223">
        <f aca="true" t="shared" si="35" ref="H157:I159">D157+F157</f>
        <v>152</v>
      </c>
      <c r="I157" s="223">
        <f t="shared" si="35"/>
        <v>126</v>
      </c>
    </row>
    <row r="158" spans="1:9" s="219" customFormat="1" ht="10.5" customHeight="1">
      <c r="A158" s="633"/>
      <c r="B158" s="634"/>
      <c r="C158" s="231" t="s">
        <v>44</v>
      </c>
      <c r="D158" s="250">
        <v>12.4</v>
      </c>
      <c r="E158" s="250">
        <v>10</v>
      </c>
      <c r="F158" s="250">
        <v>10</v>
      </c>
      <c r="G158" s="250">
        <v>8</v>
      </c>
      <c r="H158" s="223">
        <f t="shared" si="35"/>
        <v>22.4</v>
      </c>
      <c r="I158" s="223">
        <f t="shared" si="35"/>
        <v>18</v>
      </c>
    </row>
    <row r="159" spans="1:9" s="219" customFormat="1" ht="10.5" customHeight="1">
      <c r="A159" s="633"/>
      <c r="B159" s="634"/>
      <c r="C159" s="231" t="s">
        <v>45</v>
      </c>
      <c r="D159" s="250">
        <v>12.4</v>
      </c>
      <c r="E159" s="250">
        <v>10</v>
      </c>
      <c r="F159" s="250">
        <v>10</v>
      </c>
      <c r="G159" s="250">
        <v>8</v>
      </c>
      <c r="H159" s="223">
        <f t="shared" si="35"/>
        <v>22.4</v>
      </c>
      <c r="I159" s="223">
        <f t="shared" si="35"/>
        <v>18</v>
      </c>
    </row>
    <row r="160" spans="1:9" s="219" customFormat="1" ht="10.5" customHeight="1">
      <c r="A160" s="633"/>
      <c r="B160" s="634"/>
      <c r="C160" s="232" t="s">
        <v>46</v>
      </c>
      <c r="D160" s="250">
        <f aca="true" t="shared" si="36" ref="D160:I160">SUM(D157:D159)</f>
        <v>108.80000000000001</v>
      </c>
      <c r="E160" s="250">
        <f t="shared" si="36"/>
        <v>89</v>
      </c>
      <c r="F160" s="250">
        <f t="shared" si="36"/>
        <v>88</v>
      </c>
      <c r="G160" s="250">
        <f t="shared" si="36"/>
        <v>73</v>
      </c>
      <c r="H160" s="224">
        <f t="shared" si="36"/>
        <v>196.8</v>
      </c>
      <c r="I160" s="224">
        <f t="shared" si="36"/>
        <v>162</v>
      </c>
    </row>
    <row r="161" spans="1:9" s="219" customFormat="1" ht="10.5" customHeight="1">
      <c r="A161" s="633"/>
      <c r="B161" s="634"/>
      <c r="C161" s="231" t="s">
        <v>47</v>
      </c>
      <c r="D161" s="250">
        <v>20999</v>
      </c>
      <c r="E161" s="250">
        <v>17244.4</v>
      </c>
      <c r="F161" s="250">
        <v>17084</v>
      </c>
      <c r="G161" s="250">
        <v>14030</v>
      </c>
      <c r="H161" s="223">
        <f aca="true" t="shared" si="37" ref="H161:I164">D161+F161</f>
        <v>38083</v>
      </c>
      <c r="I161" s="223">
        <f t="shared" si="37"/>
        <v>31274.4</v>
      </c>
    </row>
    <row r="162" spans="1:9" s="219" customFormat="1" ht="10.5" customHeight="1">
      <c r="A162" s="633"/>
      <c r="B162" s="634"/>
      <c r="C162" s="231" t="s">
        <v>48</v>
      </c>
      <c r="D162" s="250">
        <v>726</v>
      </c>
      <c r="E162" s="250">
        <v>596.4</v>
      </c>
      <c r="F162" s="250">
        <v>591</v>
      </c>
      <c r="G162" s="250">
        <v>484</v>
      </c>
      <c r="H162" s="223">
        <f t="shared" si="37"/>
        <v>1317</v>
      </c>
      <c r="I162" s="223">
        <f t="shared" si="37"/>
        <v>1080.4</v>
      </c>
    </row>
    <row r="163" spans="1:9" s="219" customFormat="1" ht="10.5" customHeight="1">
      <c r="A163" s="633"/>
      <c r="B163" s="634"/>
      <c r="C163" s="231" t="s">
        <v>50</v>
      </c>
      <c r="D163" s="250">
        <v>198</v>
      </c>
      <c r="E163" s="250">
        <v>162</v>
      </c>
      <c r="F163" s="250">
        <v>161</v>
      </c>
      <c r="G163" s="250">
        <v>132</v>
      </c>
      <c r="H163" s="223">
        <f t="shared" si="37"/>
        <v>359</v>
      </c>
      <c r="I163" s="223">
        <f t="shared" si="37"/>
        <v>294</v>
      </c>
    </row>
    <row r="164" spans="1:9" s="219" customFormat="1" ht="10.5" customHeight="1">
      <c r="A164" s="633"/>
      <c r="B164" s="634"/>
      <c r="C164" s="231" t="s">
        <v>49</v>
      </c>
      <c r="D164" s="250">
        <v>900</v>
      </c>
      <c r="E164" s="250">
        <v>740</v>
      </c>
      <c r="F164" s="250">
        <v>733</v>
      </c>
      <c r="G164" s="250">
        <v>602</v>
      </c>
      <c r="H164" s="223">
        <f t="shared" si="37"/>
        <v>1633</v>
      </c>
      <c r="I164" s="223">
        <f t="shared" si="37"/>
        <v>1342</v>
      </c>
    </row>
    <row r="165" spans="1:9" s="219" customFormat="1" ht="10.5" customHeight="1">
      <c r="A165" s="633"/>
      <c r="B165" s="634"/>
      <c r="C165" s="232" t="s">
        <v>51</v>
      </c>
      <c r="D165" s="250">
        <f aca="true" t="shared" si="38" ref="D165:I165">SUM(D161:D164)</f>
        <v>22823</v>
      </c>
      <c r="E165" s="250">
        <f t="shared" si="38"/>
        <v>18742.800000000003</v>
      </c>
      <c r="F165" s="250">
        <f t="shared" si="38"/>
        <v>18569</v>
      </c>
      <c r="G165" s="250">
        <f t="shared" si="38"/>
        <v>15248</v>
      </c>
      <c r="H165" s="224">
        <f t="shared" si="38"/>
        <v>41392</v>
      </c>
      <c r="I165" s="224">
        <f t="shared" si="38"/>
        <v>33990.8</v>
      </c>
    </row>
    <row r="166" spans="1:9" s="219" customFormat="1" ht="10.5" customHeight="1">
      <c r="A166" s="635"/>
      <c r="B166" s="636"/>
      <c r="C166" s="233" t="s">
        <v>291</v>
      </c>
      <c r="D166" s="226">
        <f aca="true" t="shared" si="39" ref="D166:I166">D160+D165</f>
        <v>22931.8</v>
      </c>
      <c r="E166" s="226">
        <f t="shared" si="39"/>
        <v>18831.800000000003</v>
      </c>
      <c r="F166" s="226">
        <f t="shared" si="39"/>
        <v>18657</v>
      </c>
      <c r="G166" s="226">
        <f t="shared" si="39"/>
        <v>15321</v>
      </c>
      <c r="H166" s="226">
        <f t="shared" si="39"/>
        <v>41588.8</v>
      </c>
      <c r="I166" s="226">
        <f t="shared" si="39"/>
        <v>34152.8</v>
      </c>
    </row>
    <row r="167" spans="1:9" s="219" customFormat="1" ht="10.5" customHeight="1">
      <c r="A167" s="673" t="s">
        <v>53</v>
      </c>
      <c r="B167" s="673" t="s">
        <v>54</v>
      </c>
      <c r="C167" s="231" t="s">
        <v>43</v>
      </c>
      <c r="D167" s="250">
        <v>107</v>
      </c>
      <c r="E167" s="250">
        <v>87.8</v>
      </c>
      <c r="F167" s="250">
        <v>87</v>
      </c>
      <c r="G167" s="250">
        <v>71.2</v>
      </c>
      <c r="H167" s="223">
        <f aca="true" t="shared" si="40" ref="H167:I169">D167+F167</f>
        <v>194</v>
      </c>
      <c r="I167" s="223">
        <f t="shared" si="40"/>
        <v>159</v>
      </c>
    </row>
    <row r="168" spans="1:9" s="219" customFormat="1" ht="10.5" customHeight="1">
      <c r="A168" s="674"/>
      <c r="B168" s="674"/>
      <c r="C168" s="231" t="s">
        <v>44</v>
      </c>
      <c r="D168" s="250">
        <v>24</v>
      </c>
      <c r="E168" s="250">
        <v>19.6</v>
      </c>
      <c r="F168" s="250">
        <v>20</v>
      </c>
      <c r="G168" s="250">
        <v>16.3</v>
      </c>
      <c r="H168" s="223">
        <f t="shared" si="40"/>
        <v>44</v>
      </c>
      <c r="I168" s="223">
        <f t="shared" si="40"/>
        <v>35.900000000000006</v>
      </c>
    </row>
    <row r="169" spans="1:9" s="219" customFormat="1" ht="10.5" customHeight="1">
      <c r="A169" s="674"/>
      <c r="B169" s="674"/>
      <c r="C169" s="231" t="s">
        <v>45</v>
      </c>
      <c r="D169" s="250">
        <v>6</v>
      </c>
      <c r="E169" s="250">
        <v>5</v>
      </c>
      <c r="F169" s="250">
        <v>5</v>
      </c>
      <c r="G169" s="250">
        <v>4</v>
      </c>
      <c r="H169" s="223">
        <f t="shared" si="40"/>
        <v>11</v>
      </c>
      <c r="I169" s="223">
        <f t="shared" si="40"/>
        <v>9</v>
      </c>
    </row>
    <row r="170" spans="1:9" s="219" customFormat="1" ht="10.5" customHeight="1">
      <c r="A170" s="674"/>
      <c r="B170" s="674"/>
      <c r="C170" s="232" t="s">
        <v>46</v>
      </c>
      <c r="D170" s="250">
        <f aca="true" t="shared" si="41" ref="D170:I170">SUM(D167:D169)</f>
        <v>137</v>
      </c>
      <c r="E170" s="250">
        <f t="shared" si="41"/>
        <v>112.4</v>
      </c>
      <c r="F170" s="250">
        <f t="shared" si="41"/>
        <v>112</v>
      </c>
      <c r="G170" s="250">
        <f t="shared" si="41"/>
        <v>91.5</v>
      </c>
      <c r="H170" s="224">
        <f t="shared" si="41"/>
        <v>249</v>
      </c>
      <c r="I170" s="224">
        <f t="shared" si="41"/>
        <v>203.9</v>
      </c>
    </row>
    <row r="171" spans="1:9" s="219" customFormat="1" ht="10.5" customHeight="1">
      <c r="A171" s="674"/>
      <c r="B171" s="674"/>
      <c r="C171" s="231" t="s">
        <v>47</v>
      </c>
      <c r="D171" s="250">
        <v>722</v>
      </c>
      <c r="E171" s="250">
        <v>593.4</v>
      </c>
      <c r="F171" s="250">
        <v>588</v>
      </c>
      <c r="G171" s="250">
        <v>482.6</v>
      </c>
      <c r="H171" s="223">
        <f aca="true" t="shared" si="42" ref="H171:I175">D171+F171</f>
        <v>1310</v>
      </c>
      <c r="I171" s="223">
        <f t="shared" si="42"/>
        <v>1076</v>
      </c>
    </row>
    <row r="172" spans="1:9" s="219" customFormat="1" ht="10.5" customHeight="1">
      <c r="A172" s="674"/>
      <c r="B172" s="674"/>
      <c r="C172" s="231" t="s">
        <v>48</v>
      </c>
      <c r="D172" s="250">
        <v>25</v>
      </c>
      <c r="E172" s="250">
        <v>20</v>
      </c>
      <c r="F172" s="250">
        <v>20</v>
      </c>
      <c r="G172" s="250">
        <v>16.6</v>
      </c>
      <c r="H172" s="223">
        <f t="shared" si="42"/>
        <v>45</v>
      </c>
      <c r="I172" s="223">
        <f t="shared" si="42"/>
        <v>36.6</v>
      </c>
    </row>
    <row r="173" spans="1:9" s="219" customFormat="1" ht="10.5" customHeight="1">
      <c r="A173" s="674"/>
      <c r="B173" s="674"/>
      <c r="C173" s="231" t="s">
        <v>50</v>
      </c>
      <c r="D173" s="250">
        <v>7</v>
      </c>
      <c r="E173" s="250">
        <v>6</v>
      </c>
      <c r="F173" s="250">
        <v>5</v>
      </c>
      <c r="G173" s="250">
        <v>4</v>
      </c>
      <c r="H173" s="223">
        <f t="shared" si="42"/>
        <v>12</v>
      </c>
      <c r="I173" s="223">
        <f t="shared" si="42"/>
        <v>10</v>
      </c>
    </row>
    <row r="174" spans="1:9" s="219" customFormat="1" ht="10.5" customHeight="1">
      <c r="A174" s="674"/>
      <c r="B174" s="674"/>
      <c r="C174" s="231" t="s">
        <v>49</v>
      </c>
      <c r="D174" s="250">
        <v>31</v>
      </c>
      <c r="E174" s="250">
        <v>25.2</v>
      </c>
      <c r="F174" s="250">
        <v>25</v>
      </c>
      <c r="G174" s="250">
        <v>21</v>
      </c>
      <c r="H174" s="223">
        <f t="shared" si="42"/>
        <v>56</v>
      </c>
      <c r="I174" s="223">
        <f t="shared" si="42"/>
        <v>46.2</v>
      </c>
    </row>
    <row r="175" spans="1:9" s="219" customFormat="1" ht="10.5" customHeight="1">
      <c r="A175" s="674"/>
      <c r="B175" s="674"/>
      <c r="C175" s="232" t="s">
        <v>51</v>
      </c>
      <c r="D175" s="250">
        <f>SUM(D171:D174)</f>
        <v>785</v>
      </c>
      <c r="E175" s="250">
        <f>SUM(E171:E174)</f>
        <v>644.6</v>
      </c>
      <c r="F175" s="250">
        <f>SUM(F171:F174)</f>
        <v>638</v>
      </c>
      <c r="G175" s="250">
        <f>SUM(G171:G174)</f>
        <v>524.2</v>
      </c>
      <c r="H175" s="224">
        <f t="shared" si="42"/>
        <v>1423</v>
      </c>
      <c r="I175" s="224">
        <f t="shared" si="42"/>
        <v>1168.8000000000002</v>
      </c>
    </row>
    <row r="176" spans="1:9" s="219" customFormat="1" ht="10.5" customHeight="1">
      <c r="A176" s="674"/>
      <c r="B176" s="675"/>
      <c r="C176" s="233" t="s">
        <v>291</v>
      </c>
      <c r="D176" s="226">
        <f aca="true" t="shared" si="43" ref="D176:I176">D170+D175</f>
        <v>922</v>
      </c>
      <c r="E176" s="226">
        <f t="shared" si="43"/>
        <v>757</v>
      </c>
      <c r="F176" s="226">
        <f t="shared" si="43"/>
        <v>750</v>
      </c>
      <c r="G176" s="226">
        <f t="shared" si="43"/>
        <v>615.7</v>
      </c>
      <c r="H176" s="226">
        <f t="shared" si="43"/>
        <v>1672</v>
      </c>
      <c r="I176" s="226">
        <f t="shared" si="43"/>
        <v>1372.7000000000003</v>
      </c>
    </row>
    <row r="177" spans="1:9" s="219" customFormat="1" ht="10.5" customHeight="1">
      <c r="A177" s="674"/>
      <c r="B177" s="673" t="s">
        <v>55</v>
      </c>
      <c r="C177" s="231" t="s">
        <v>43</v>
      </c>
      <c r="D177" s="250">
        <v>0</v>
      </c>
      <c r="E177" s="250">
        <v>0</v>
      </c>
      <c r="F177" s="250">
        <v>0</v>
      </c>
      <c r="G177" s="250">
        <v>0</v>
      </c>
      <c r="H177" s="223">
        <f aca="true" t="shared" si="44" ref="H177:I179">D177+F177</f>
        <v>0</v>
      </c>
      <c r="I177" s="223">
        <f t="shared" si="44"/>
        <v>0</v>
      </c>
    </row>
    <row r="178" spans="1:9" s="219" customFormat="1" ht="10.5" customHeight="1">
      <c r="A178" s="674"/>
      <c r="B178" s="674"/>
      <c r="C178" s="231" t="s">
        <v>44</v>
      </c>
      <c r="D178" s="250">
        <v>0</v>
      </c>
      <c r="E178" s="250">
        <v>0</v>
      </c>
      <c r="F178" s="250">
        <v>0</v>
      </c>
      <c r="G178" s="250">
        <v>0</v>
      </c>
      <c r="H178" s="223">
        <f t="shared" si="44"/>
        <v>0</v>
      </c>
      <c r="I178" s="223">
        <f t="shared" si="44"/>
        <v>0</v>
      </c>
    </row>
    <row r="179" spans="1:9" s="219" customFormat="1" ht="10.5" customHeight="1">
      <c r="A179" s="674"/>
      <c r="B179" s="674"/>
      <c r="C179" s="231" t="s">
        <v>45</v>
      </c>
      <c r="D179" s="250">
        <v>0</v>
      </c>
      <c r="E179" s="250">
        <v>0</v>
      </c>
      <c r="F179" s="250">
        <v>0</v>
      </c>
      <c r="G179" s="250">
        <v>0</v>
      </c>
      <c r="H179" s="223">
        <f t="shared" si="44"/>
        <v>0</v>
      </c>
      <c r="I179" s="223">
        <f t="shared" si="44"/>
        <v>0</v>
      </c>
    </row>
    <row r="180" spans="1:9" s="219" customFormat="1" ht="10.5" customHeight="1">
      <c r="A180" s="674"/>
      <c r="B180" s="674"/>
      <c r="C180" s="232" t="s">
        <v>46</v>
      </c>
      <c r="D180" s="250">
        <v>0</v>
      </c>
      <c r="E180" s="250">
        <v>0</v>
      </c>
      <c r="F180" s="250">
        <v>0</v>
      </c>
      <c r="G180" s="250">
        <v>0</v>
      </c>
      <c r="H180" s="224">
        <f>SUM(H177:H179)</f>
        <v>0</v>
      </c>
      <c r="I180" s="224">
        <f>SUM(I177:I179)</f>
        <v>0</v>
      </c>
    </row>
    <row r="181" spans="1:9" s="219" customFormat="1" ht="10.5" customHeight="1">
      <c r="A181" s="674"/>
      <c r="B181" s="674"/>
      <c r="C181" s="231" t="s">
        <v>47</v>
      </c>
      <c r="D181" s="250">
        <v>812</v>
      </c>
      <c r="E181" s="250">
        <v>667</v>
      </c>
      <c r="F181" s="250">
        <v>660</v>
      </c>
      <c r="G181" s="250">
        <v>542</v>
      </c>
      <c r="H181" s="223">
        <f aca="true" t="shared" si="45" ref="H181:I184">D181+F181</f>
        <v>1472</v>
      </c>
      <c r="I181" s="223">
        <f t="shared" si="45"/>
        <v>1209</v>
      </c>
    </row>
    <row r="182" spans="1:9" s="219" customFormat="1" ht="10.5" customHeight="1">
      <c r="A182" s="674"/>
      <c r="B182" s="674"/>
      <c r="C182" s="231" t="s">
        <v>48</v>
      </c>
      <c r="D182" s="250">
        <v>28</v>
      </c>
      <c r="E182" s="250">
        <v>23</v>
      </c>
      <c r="F182" s="250">
        <v>23</v>
      </c>
      <c r="G182" s="250">
        <v>19</v>
      </c>
      <c r="H182" s="223">
        <f t="shared" si="45"/>
        <v>51</v>
      </c>
      <c r="I182" s="223">
        <f t="shared" si="45"/>
        <v>42</v>
      </c>
    </row>
    <row r="183" spans="1:9" s="219" customFormat="1" ht="10.5" customHeight="1">
      <c r="A183" s="674"/>
      <c r="B183" s="674"/>
      <c r="C183" s="231" t="s">
        <v>50</v>
      </c>
      <c r="D183" s="250">
        <v>8</v>
      </c>
      <c r="E183" s="250">
        <v>6</v>
      </c>
      <c r="F183" s="250">
        <v>6</v>
      </c>
      <c r="G183" s="250">
        <v>5</v>
      </c>
      <c r="H183" s="223">
        <f t="shared" si="45"/>
        <v>14</v>
      </c>
      <c r="I183" s="223">
        <f t="shared" si="45"/>
        <v>11</v>
      </c>
    </row>
    <row r="184" spans="1:9" s="219" customFormat="1" ht="10.5" customHeight="1">
      <c r="A184" s="674"/>
      <c r="B184" s="674"/>
      <c r="C184" s="231" t="s">
        <v>49</v>
      </c>
      <c r="D184" s="250">
        <v>35</v>
      </c>
      <c r="E184" s="250">
        <v>29</v>
      </c>
      <c r="F184" s="250">
        <v>28</v>
      </c>
      <c r="G184" s="250">
        <v>23</v>
      </c>
      <c r="H184" s="223">
        <f t="shared" si="45"/>
        <v>63</v>
      </c>
      <c r="I184" s="223">
        <f t="shared" si="45"/>
        <v>52</v>
      </c>
    </row>
    <row r="185" spans="1:9" s="219" customFormat="1" ht="10.5" customHeight="1">
      <c r="A185" s="674"/>
      <c r="B185" s="674"/>
      <c r="C185" s="232" t="s">
        <v>51</v>
      </c>
      <c r="D185" s="250">
        <f aca="true" t="shared" si="46" ref="D185:I185">SUM(D181:D184)</f>
        <v>883</v>
      </c>
      <c r="E185" s="250">
        <f t="shared" si="46"/>
        <v>725</v>
      </c>
      <c r="F185" s="250">
        <f t="shared" si="46"/>
        <v>717</v>
      </c>
      <c r="G185" s="250">
        <f t="shared" si="46"/>
        <v>589</v>
      </c>
      <c r="H185" s="224">
        <f t="shared" si="46"/>
        <v>1600</v>
      </c>
      <c r="I185" s="224">
        <f t="shared" si="46"/>
        <v>1314</v>
      </c>
    </row>
    <row r="186" spans="1:9" s="219" customFormat="1" ht="10.5" customHeight="1">
      <c r="A186" s="675"/>
      <c r="B186" s="675"/>
      <c r="C186" s="233" t="s">
        <v>291</v>
      </c>
      <c r="D186" s="226">
        <f aca="true" t="shared" si="47" ref="D186:I186">D180+D185</f>
        <v>883</v>
      </c>
      <c r="E186" s="226">
        <f t="shared" si="47"/>
        <v>725</v>
      </c>
      <c r="F186" s="226">
        <f t="shared" si="47"/>
        <v>717</v>
      </c>
      <c r="G186" s="226">
        <f t="shared" si="47"/>
        <v>589</v>
      </c>
      <c r="H186" s="226">
        <f t="shared" si="47"/>
        <v>1600</v>
      </c>
      <c r="I186" s="226">
        <f t="shared" si="47"/>
        <v>1314</v>
      </c>
    </row>
    <row r="187" spans="1:9" s="219" customFormat="1" ht="10.5" customHeight="1">
      <c r="A187" s="676" t="s">
        <v>56</v>
      </c>
      <c r="B187" s="677"/>
      <c r="C187" s="678"/>
      <c r="D187" s="53">
        <f aca="true" t="shared" si="48" ref="D187:I187">D176+D186</f>
        <v>1805</v>
      </c>
      <c r="E187" s="53">
        <f t="shared" si="48"/>
        <v>1482</v>
      </c>
      <c r="F187" s="53">
        <f t="shared" si="48"/>
        <v>1467</v>
      </c>
      <c r="G187" s="53">
        <f t="shared" si="48"/>
        <v>1204.7</v>
      </c>
      <c r="H187" s="53">
        <f t="shared" si="48"/>
        <v>3272</v>
      </c>
      <c r="I187" s="53">
        <f t="shared" si="48"/>
        <v>2686.7000000000003</v>
      </c>
    </row>
    <row r="188" spans="1:9" s="219" customFormat="1" ht="10.5" customHeight="1">
      <c r="A188" s="631" t="s">
        <v>396</v>
      </c>
      <c r="B188" s="632"/>
      <c r="C188" s="231" t="s">
        <v>43</v>
      </c>
      <c r="D188" s="223">
        <f aca="true" t="shared" si="49" ref="D188:I190">D157+D167+D177</f>
        <v>191</v>
      </c>
      <c r="E188" s="223">
        <f t="shared" si="49"/>
        <v>156.8</v>
      </c>
      <c r="F188" s="223">
        <f t="shared" si="49"/>
        <v>155</v>
      </c>
      <c r="G188" s="223">
        <f t="shared" si="49"/>
        <v>128.2</v>
      </c>
      <c r="H188" s="223">
        <f t="shared" si="49"/>
        <v>346</v>
      </c>
      <c r="I188" s="223">
        <f t="shared" si="49"/>
        <v>285</v>
      </c>
    </row>
    <row r="189" spans="1:9" s="219" customFormat="1" ht="10.5" customHeight="1">
      <c r="A189" s="633"/>
      <c r="B189" s="634"/>
      <c r="C189" s="231" t="s">
        <v>44</v>
      </c>
      <c r="D189" s="223">
        <f t="shared" si="49"/>
        <v>36.4</v>
      </c>
      <c r="E189" s="223">
        <f t="shared" si="49"/>
        <v>29.6</v>
      </c>
      <c r="F189" s="223">
        <f t="shared" si="49"/>
        <v>30</v>
      </c>
      <c r="G189" s="223">
        <f t="shared" si="49"/>
        <v>24.3</v>
      </c>
      <c r="H189" s="223">
        <f t="shared" si="49"/>
        <v>66.4</v>
      </c>
      <c r="I189" s="223">
        <f t="shared" si="49"/>
        <v>53.900000000000006</v>
      </c>
    </row>
    <row r="190" spans="1:9" s="219" customFormat="1" ht="10.5" customHeight="1">
      <c r="A190" s="633"/>
      <c r="B190" s="634"/>
      <c r="C190" s="231" t="s">
        <v>45</v>
      </c>
      <c r="D190" s="223">
        <f t="shared" si="49"/>
        <v>18.4</v>
      </c>
      <c r="E190" s="223">
        <f t="shared" si="49"/>
        <v>15</v>
      </c>
      <c r="F190" s="223">
        <f t="shared" si="49"/>
        <v>15</v>
      </c>
      <c r="G190" s="223">
        <f t="shared" si="49"/>
        <v>12</v>
      </c>
      <c r="H190" s="223">
        <f t="shared" si="49"/>
        <v>33.4</v>
      </c>
      <c r="I190" s="223">
        <f t="shared" si="49"/>
        <v>27</v>
      </c>
    </row>
    <row r="191" spans="1:9" s="219" customFormat="1" ht="10.5" customHeight="1">
      <c r="A191" s="633"/>
      <c r="B191" s="634"/>
      <c r="C191" s="233" t="s">
        <v>46</v>
      </c>
      <c r="D191" s="226">
        <f aca="true" t="shared" si="50" ref="D191:I191">SUM(D188:D190)</f>
        <v>245.8</v>
      </c>
      <c r="E191" s="226">
        <f t="shared" si="50"/>
        <v>201.4</v>
      </c>
      <c r="F191" s="226">
        <f t="shared" si="50"/>
        <v>200</v>
      </c>
      <c r="G191" s="226">
        <f t="shared" si="50"/>
        <v>164.5</v>
      </c>
      <c r="H191" s="226">
        <f t="shared" si="50"/>
        <v>445.79999999999995</v>
      </c>
      <c r="I191" s="226">
        <f t="shared" si="50"/>
        <v>365.9</v>
      </c>
    </row>
    <row r="192" spans="1:9" s="219" customFormat="1" ht="10.5" customHeight="1">
      <c r="A192" s="633"/>
      <c r="B192" s="634"/>
      <c r="C192" s="231" t="s">
        <v>47</v>
      </c>
      <c r="D192" s="223">
        <f aca="true" t="shared" si="51" ref="D192:I195">D161+D171+D181</f>
        <v>22533</v>
      </c>
      <c r="E192" s="223">
        <f t="shared" si="51"/>
        <v>18504.800000000003</v>
      </c>
      <c r="F192" s="223">
        <f t="shared" si="51"/>
        <v>18332</v>
      </c>
      <c r="G192" s="223">
        <f t="shared" si="51"/>
        <v>15054.6</v>
      </c>
      <c r="H192" s="223">
        <f t="shared" si="51"/>
        <v>40865</v>
      </c>
      <c r="I192" s="223">
        <f t="shared" si="51"/>
        <v>33559.4</v>
      </c>
    </row>
    <row r="193" spans="1:9" s="219" customFormat="1" ht="10.5" customHeight="1">
      <c r="A193" s="633"/>
      <c r="B193" s="634"/>
      <c r="C193" s="231" t="s">
        <v>48</v>
      </c>
      <c r="D193" s="223">
        <f t="shared" si="51"/>
        <v>779</v>
      </c>
      <c r="E193" s="223">
        <f t="shared" si="51"/>
        <v>639.4</v>
      </c>
      <c r="F193" s="223">
        <f t="shared" si="51"/>
        <v>634</v>
      </c>
      <c r="G193" s="223">
        <f t="shared" si="51"/>
        <v>519.6</v>
      </c>
      <c r="H193" s="223">
        <f t="shared" si="51"/>
        <v>1413</v>
      </c>
      <c r="I193" s="223">
        <f t="shared" si="51"/>
        <v>1159</v>
      </c>
    </row>
    <row r="194" spans="1:9" s="219" customFormat="1" ht="10.5" customHeight="1">
      <c r="A194" s="633"/>
      <c r="B194" s="634"/>
      <c r="C194" s="231" t="s">
        <v>50</v>
      </c>
      <c r="D194" s="223">
        <f t="shared" si="51"/>
        <v>213</v>
      </c>
      <c r="E194" s="223">
        <f t="shared" si="51"/>
        <v>174</v>
      </c>
      <c r="F194" s="223">
        <f t="shared" si="51"/>
        <v>172</v>
      </c>
      <c r="G194" s="223">
        <f t="shared" si="51"/>
        <v>141</v>
      </c>
      <c r="H194" s="223">
        <f t="shared" si="51"/>
        <v>385</v>
      </c>
      <c r="I194" s="223">
        <f t="shared" si="51"/>
        <v>315</v>
      </c>
    </row>
    <row r="195" spans="1:9" s="219" customFormat="1" ht="10.5" customHeight="1">
      <c r="A195" s="633"/>
      <c r="B195" s="634"/>
      <c r="C195" s="231" t="s">
        <v>49</v>
      </c>
      <c r="D195" s="223">
        <f t="shared" si="51"/>
        <v>966</v>
      </c>
      <c r="E195" s="223">
        <f t="shared" si="51"/>
        <v>794.2</v>
      </c>
      <c r="F195" s="223">
        <f t="shared" si="51"/>
        <v>786</v>
      </c>
      <c r="G195" s="223">
        <f t="shared" si="51"/>
        <v>646</v>
      </c>
      <c r="H195" s="223">
        <f t="shared" si="51"/>
        <v>1752</v>
      </c>
      <c r="I195" s="223">
        <f t="shared" si="51"/>
        <v>1440.2</v>
      </c>
    </row>
    <row r="196" spans="1:9" s="219" customFormat="1" ht="10.5" customHeight="1">
      <c r="A196" s="633"/>
      <c r="B196" s="634"/>
      <c r="C196" s="233" t="s">
        <v>51</v>
      </c>
      <c r="D196" s="226">
        <f aca="true" t="shared" si="52" ref="D196:I196">SUM(D192:D195)</f>
        <v>24491</v>
      </c>
      <c r="E196" s="226">
        <f t="shared" si="52"/>
        <v>20112.400000000005</v>
      </c>
      <c r="F196" s="226">
        <f t="shared" si="52"/>
        <v>19924</v>
      </c>
      <c r="G196" s="226">
        <f t="shared" si="52"/>
        <v>16361.2</v>
      </c>
      <c r="H196" s="226">
        <f t="shared" si="52"/>
        <v>44415</v>
      </c>
      <c r="I196" s="226">
        <f t="shared" si="52"/>
        <v>36473.6</v>
      </c>
    </row>
    <row r="197" spans="1:9" s="219" customFormat="1" ht="10.5" customHeight="1">
      <c r="A197" s="635"/>
      <c r="B197" s="636"/>
      <c r="C197" s="234" t="s">
        <v>9</v>
      </c>
      <c r="D197" s="53">
        <f aca="true" t="shared" si="53" ref="D197:I197">D191+D196</f>
        <v>24736.8</v>
      </c>
      <c r="E197" s="53">
        <f t="shared" si="53"/>
        <v>20313.800000000007</v>
      </c>
      <c r="F197" s="53">
        <f t="shared" si="53"/>
        <v>20124</v>
      </c>
      <c r="G197" s="53">
        <f t="shared" si="53"/>
        <v>16525.7</v>
      </c>
      <c r="H197" s="53">
        <f t="shared" si="53"/>
        <v>44860.8</v>
      </c>
      <c r="I197" s="53">
        <f t="shared" si="53"/>
        <v>36839.5</v>
      </c>
    </row>
    <row r="198" spans="1:9" s="378" customFormat="1" ht="10.5" customHeight="1">
      <c r="A198" s="379"/>
      <c r="B198" s="379"/>
      <c r="C198" s="380"/>
      <c r="D198" s="375"/>
      <c r="E198" s="375"/>
      <c r="F198" s="375"/>
      <c r="G198" s="375"/>
      <c r="H198" s="375"/>
      <c r="I198" s="375"/>
    </row>
    <row r="199" spans="1:9" s="378" customFormat="1" ht="10.5" customHeight="1">
      <c r="A199" s="379"/>
      <c r="B199" s="379"/>
      <c r="C199" s="380"/>
      <c r="D199" s="375"/>
      <c r="E199" s="375"/>
      <c r="F199" s="375"/>
      <c r="G199" s="375"/>
      <c r="H199" s="375"/>
      <c r="I199" s="375"/>
    </row>
    <row r="200" spans="1:9" s="378" customFormat="1" ht="10.5" customHeight="1">
      <c r="A200" s="379"/>
      <c r="B200" s="379"/>
      <c r="C200" s="380"/>
      <c r="D200" s="375"/>
      <c r="E200" s="375"/>
      <c r="F200" s="375"/>
      <c r="G200" s="375"/>
      <c r="H200" s="375"/>
      <c r="I200" s="375"/>
    </row>
    <row r="201" spans="1:9" s="378" customFormat="1" ht="10.5" customHeight="1">
      <c r="A201" s="379"/>
      <c r="B201" s="379"/>
      <c r="C201" s="380"/>
      <c r="D201" s="375"/>
      <c r="E201" s="375"/>
      <c r="F201" s="375"/>
      <c r="G201" s="375"/>
      <c r="H201" s="375"/>
      <c r="I201" s="375"/>
    </row>
    <row r="202" spans="1:9" s="378" customFormat="1" ht="10.5" customHeight="1">
      <c r="A202" s="379"/>
      <c r="B202" s="379"/>
      <c r="C202" s="380"/>
      <c r="D202" s="375"/>
      <c r="E202" s="375"/>
      <c r="F202" s="375"/>
      <c r="G202" s="375"/>
      <c r="H202" s="375"/>
      <c r="I202" s="375"/>
    </row>
    <row r="203" spans="1:9" s="378" customFormat="1" ht="10.5" customHeight="1">
      <c r="A203" s="379"/>
      <c r="B203" s="379"/>
      <c r="C203" s="380"/>
      <c r="D203" s="375"/>
      <c r="E203" s="375"/>
      <c r="F203" s="375"/>
      <c r="G203" s="375"/>
      <c r="H203" s="375"/>
      <c r="I203" s="375"/>
    </row>
    <row r="204" spans="1:9" s="378" customFormat="1" ht="10.5" customHeight="1">
      <c r="A204" s="379"/>
      <c r="B204" s="379"/>
      <c r="C204" s="380"/>
      <c r="D204" s="375"/>
      <c r="E204" s="375"/>
      <c r="F204" s="375"/>
      <c r="G204" s="375"/>
      <c r="H204" s="375"/>
      <c r="I204" s="375"/>
    </row>
    <row r="205" spans="1:9" s="378" customFormat="1" ht="10.5" customHeight="1">
      <c r="A205" s="379"/>
      <c r="B205" s="379"/>
      <c r="C205" s="380"/>
      <c r="D205" s="375"/>
      <c r="E205" s="375"/>
      <c r="F205" s="375"/>
      <c r="G205" s="375"/>
      <c r="H205" s="375"/>
      <c r="I205" s="375"/>
    </row>
    <row r="206" spans="1:9" s="378" customFormat="1" ht="10.5" customHeight="1">
      <c r="A206" s="379"/>
      <c r="B206" s="379"/>
      <c r="C206" s="380"/>
      <c r="D206" s="375"/>
      <c r="E206" s="375"/>
      <c r="F206" s="375"/>
      <c r="G206" s="375"/>
      <c r="H206" s="375"/>
      <c r="I206" s="375"/>
    </row>
    <row r="207" spans="1:9" s="378" customFormat="1" ht="10.5" customHeight="1">
      <c r="A207" s="379"/>
      <c r="B207" s="379"/>
      <c r="C207" s="380"/>
      <c r="D207" s="375"/>
      <c r="E207" s="375"/>
      <c r="F207" s="375"/>
      <c r="G207" s="375"/>
      <c r="H207" s="375"/>
      <c r="I207" s="375"/>
    </row>
    <row r="208" spans="1:9" s="378" customFormat="1" ht="10.5" customHeight="1">
      <c r="A208" s="379"/>
      <c r="B208" s="379"/>
      <c r="C208" s="380"/>
      <c r="D208" s="375"/>
      <c r="E208" s="375"/>
      <c r="F208" s="375"/>
      <c r="G208" s="375"/>
      <c r="H208" s="375"/>
      <c r="I208" s="375"/>
    </row>
    <row r="209" spans="1:9" s="378" customFormat="1" ht="10.5" customHeight="1">
      <c r="A209" s="379"/>
      <c r="B209" s="379"/>
      <c r="C209" s="380"/>
      <c r="D209" s="375"/>
      <c r="E209" s="375"/>
      <c r="F209" s="375"/>
      <c r="G209" s="375"/>
      <c r="H209" s="375"/>
      <c r="I209" s="375"/>
    </row>
    <row r="210" spans="1:9" s="378" customFormat="1" ht="10.5" customHeight="1">
      <c r="A210" s="379"/>
      <c r="B210" s="379"/>
      <c r="C210" s="380"/>
      <c r="D210" s="375"/>
      <c r="E210" s="375"/>
      <c r="F210" s="375"/>
      <c r="G210" s="375"/>
      <c r="H210" s="375"/>
      <c r="I210" s="375"/>
    </row>
    <row r="211" spans="1:9" s="378" customFormat="1" ht="10.5" customHeight="1">
      <c r="A211" s="379"/>
      <c r="B211" s="379"/>
      <c r="C211" s="380"/>
      <c r="D211" s="375"/>
      <c r="E211" s="375"/>
      <c r="F211" s="375"/>
      <c r="G211" s="375"/>
      <c r="H211" s="375"/>
      <c r="I211" s="375"/>
    </row>
    <row r="212" spans="1:9" s="378" customFormat="1" ht="10.5" customHeight="1">
      <c r="A212" s="379"/>
      <c r="B212" s="379"/>
      <c r="C212" s="380"/>
      <c r="D212" s="375"/>
      <c r="E212" s="375"/>
      <c r="F212" s="375"/>
      <c r="G212" s="375"/>
      <c r="H212" s="375"/>
      <c r="I212" s="375"/>
    </row>
    <row r="213" spans="1:9" s="378" customFormat="1" ht="10.5" customHeight="1">
      <c r="A213" s="379"/>
      <c r="B213" s="379"/>
      <c r="C213" s="380"/>
      <c r="D213" s="375"/>
      <c r="E213" s="375"/>
      <c r="F213" s="375"/>
      <c r="G213" s="375"/>
      <c r="H213" s="375"/>
      <c r="I213" s="375"/>
    </row>
    <row r="214" spans="1:9" s="378" customFormat="1" ht="10.5" customHeight="1">
      <c r="A214" s="379"/>
      <c r="B214" s="379"/>
      <c r="C214" s="380"/>
      <c r="D214" s="375"/>
      <c r="E214" s="375"/>
      <c r="F214" s="375"/>
      <c r="G214" s="375"/>
      <c r="H214" s="375"/>
      <c r="I214" s="375"/>
    </row>
    <row r="215" spans="1:9" s="378" customFormat="1" ht="10.5" customHeight="1">
      <c r="A215" s="379"/>
      <c r="B215" s="379"/>
      <c r="C215" s="380"/>
      <c r="D215" s="375"/>
      <c r="E215" s="375"/>
      <c r="F215" s="375"/>
      <c r="G215" s="375"/>
      <c r="H215" s="375"/>
      <c r="I215" s="375"/>
    </row>
    <row r="216" spans="1:9" s="378" customFormat="1" ht="10.5" customHeight="1">
      <c r="A216" s="379"/>
      <c r="B216" s="379"/>
      <c r="C216" s="380"/>
      <c r="D216" s="375"/>
      <c r="E216" s="375"/>
      <c r="F216" s="375"/>
      <c r="G216" s="375"/>
      <c r="H216" s="375"/>
      <c r="I216" s="375"/>
    </row>
    <row r="217" spans="1:9" s="378" customFormat="1" ht="10.5" customHeight="1">
      <c r="A217" s="379"/>
      <c r="B217" s="379"/>
      <c r="C217" s="380"/>
      <c r="D217" s="375"/>
      <c r="E217" s="375"/>
      <c r="F217" s="375"/>
      <c r="G217" s="375"/>
      <c r="H217" s="375"/>
      <c r="I217" s="375"/>
    </row>
    <row r="218" spans="1:9" s="378" customFormat="1" ht="10.5" customHeight="1">
      <c r="A218" s="379"/>
      <c r="B218" s="379"/>
      <c r="C218" s="380"/>
      <c r="D218" s="375"/>
      <c r="E218" s="375"/>
      <c r="F218" s="375"/>
      <c r="G218" s="375"/>
      <c r="H218" s="375"/>
      <c r="I218" s="375"/>
    </row>
    <row r="219" spans="1:9" s="378" customFormat="1" ht="10.5" customHeight="1">
      <c r="A219" s="379"/>
      <c r="B219" s="379"/>
      <c r="C219" s="380"/>
      <c r="D219" s="375"/>
      <c r="E219" s="375"/>
      <c r="F219" s="375"/>
      <c r="G219" s="375"/>
      <c r="H219" s="375"/>
      <c r="I219" s="375"/>
    </row>
    <row r="220" spans="1:9" s="378" customFormat="1" ht="10.5" customHeight="1">
      <c r="A220" s="379"/>
      <c r="B220" s="379"/>
      <c r="C220" s="380"/>
      <c r="D220" s="375"/>
      <c r="E220" s="375"/>
      <c r="F220" s="375"/>
      <c r="G220" s="375"/>
      <c r="H220" s="375"/>
      <c r="I220" s="375"/>
    </row>
    <row r="221" spans="1:9" s="378" customFormat="1" ht="10.5" customHeight="1">
      <c r="A221" s="379"/>
      <c r="B221" s="379"/>
      <c r="C221" s="380"/>
      <c r="D221" s="375"/>
      <c r="E221" s="375"/>
      <c r="F221" s="375"/>
      <c r="G221" s="375"/>
      <c r="H221" s="375"/>
      <c r="I221" s="375"/>
    </row>
    <row r="222" spans="1:9" s="378" customFormat="1" ht="10.5" customHeight="1">
      <c r="A222" s="379"/>
      <c r="B222" s="379"/>
      <c r="C222" s="380"/>
      <c r="D222" s="375"/>
      <c r="E222" s="375"/>
      <c r="F222" s="375"/>
      <c r="G222" s="375"/>
      <c r="H222" s="375"/>
      <c r="I222" s="375"/>
    </row>
    <row r="223" spans="1:9" s="378" customFormat="1" ht="10.5" customHeight="1">
      <c r="A223" s="379"/>
      <c r="B223" s="379"/>
      <c r="C223" s="380"/>
      <c r="D223" s="375"/>
      <c r="E223" s="375"/>
      <c r="F223" s="375"/>
      <c r="G223" s="375"/>
      <c r="H223" s="375"/>
      <c r="I223" s="375"/>
    </row>
    <row r="224" spans="1:9" s="378" customFormat="1" ht="10.5" customHeight="1">
      <c r="A224" s="379"/>
      <c r="B224" s="379"/>
      <c r="C224" s="380"/>
      <c r="D224" s="375"/>
      <c r="E224" s="375"/>
      <c r="F224" s="375"/>
      <c r="G224" s="375"/>
      <c r="H224" s="375"/>
      <c r="I224" s="375"/>
    </row>
    <row r="225" spans="1:9" s="378" customFormat="1" ht="10.5" customHeight="1">
      <c r="A225" s="379"/>
      <c r="B225" s="379"/>
      <c r="C225" s="380"/>
      <c r="D225" s="375"/>
      <c r="E225" s="375"/>
      <c r="F225" s="375"/>
      <c r="G225" s="375"/>
      <c r="H225" s="375"/>
      <c r="I225" s="375"/>
    </row>
    <row r="226" spans="1:9" s="378" customFormat="1" ht="10.5" customHeight="1">
      <c r="A226" s="379"/>
      <c r="B226" s="379"/>
      <c r="C226" s="380"/>
      <c r="D226" s="375"/>
      <c r="E226" s="375"/>
      <c r="F226" s="375"/>
      <c r="G226" s="375"/>
      <c r="H226" s="375"/>
      <c r="I226" s="375"/>
    </row>
    <row r="227" spans="1:9" s="378" customFormat="1" ht="10.5" customHeight="1">
      <c r="A227" s="379"/>
      <c r="B227" s="379"/>
      <c r="C227" s="380"/>
      <c r="D227" s="375"/>
      <c r="E227" s="375"/>
      <c r="F227" s="375"/>
      <c r="G227" s="375"/>
      <c r="H227" s="375"/>
      <c r="I227" s="375"/>
    </row>
    <row r="228" spans="1:9" s="378" customFormat="1" ht="10.5" customHeight="1">
      <c r="A228" s="379"/>
      <c r="B228" s="379"/>
      <c r="C228" s="380"/>
      <c r="D228" s="375"/>
      <c r="E228" s="375"/>
      <c r="F228" s="375"/>
      <c r="G228" s="375"/>
      <c r="H228" s="375"/>
      <c r="I228" s="375"/>
    </row>
    <row r="229" spans="1:9" s="378" customFormat="1" ht="10.5" customHeight="1">
      <c r="A229" s="379"/>
      <c r="B229" s="379"/>
      <c r="C229" s="380"/>
      <c r="D229" s="375"/>
      <c r="E229" s="375"/>
      <c r="F229" s="375"/>
      <c r="G229" s="375"/>
      <c r="H229" s="375"/>
      <c r="I229" s="375"/>
    </row>
    <row r="230" spans="1:9" s="378" customFormat="1" ht="10.5" customHeight="1">
      <c r="A230" s="379"/>
      <c r="B230" s="379"/>
      <c r="C230" s="380"/>
      <c r="D230" s="375"/>
      <c r="E230" s="375"/>
      <c r="F230" s="375"/>
      <c r="G230" s="375"/>
      <c r="H230" s="375"/>
      <c r="I230" s="375"/>
    </row>
    <row r="231" spans="1:9" s="378" customFormat="1" ht="10.5" customHeight="1">
      <c r="A231" s="379"/>
      <c r="B231" s="379"/>
      <c r="C231" s="380"/>
      <c r="D231" s="375"/>
      <c r="E231" s="375"/>
      <c r="F231" s="375"/>
      <c r="G231" s="375"/>
      <c r="H231" s="375"/>
      <c r="I231" s="375"/>
    </row>
    <row r="232" spans="1:9" s="378" customFormat="1" ht="10.5" customHeight="1">
      <c r="A232" s="379"/>
      <c r="B232" s="379"/>
      <c r="C232" s="380"/>
      <c r="D232" s="375"/>
      <c r="E232" s="375"/>
      <c r="F232" s="375"/>
      <c r="G232" s="375"/>
      <c r="H232" s="375"/>
      <c r="I232" s="375"/>
    </row>
    <row r="233" spans="1:9" s="378" customFormat="1" ht="10.5" customHeight="1">
      <c r="A233" s="379"/>
      <c r="B233" s="379"/>
      <c r="C233" s="380"/>
      <c r="D233" s="375"/>
      <c r="E233" s="375"/>
      <c r="F233" s="375"/>
      <c r="G233" s="375"/>
      <c r="H233" s="375"/>
      <c r="I233" s="375"/>
    </row>
    <row r="234" spans="1:9" s="378" customFormat="1" ht="10.5" customHeight="1">
      <c r="A234" s="379"/>
      <c r="B234" s="379"/>
      <c r="C234" s="380"/>
      <c r="D234" s="375"/>
      <c r="E234" s="375"/>
      <c r="F234" s="375"/>
      <c r="G234" s="375"/>
      <c r="H234" s="375"/>
      <c r="I234" s="375"/>
    </row>
    <row r="235" spans="1:9" s="378" customFormat="1" ht="10.5" customHeight="1">
      <c r="A235" s="379"/>
      <c r="B235" s="379"/>
      <c r="C235" s="380"/>
      <c r="D235" s="375"/>
      <c r="E235" s="375"/>
      <c r="F235" s="375"/>
      <c r="G235" s="375"/>
      <c r="H235" s="375"/>
      <c r="I235" s="375"/>
    </row>
    <row r="236" spans="1:9" s="378" customFormat="1" ht="10.5" customHeight="1">
      <c r="A236" s="379"/>
      <c r="B236" s="379"/>
      <c r="C236" s="380"/>
      <c r="D236" s="375"/>
      <c r="E236" s="375"/>
      <c r="F236" s="375"/>
      <c r="G236" s="375"/>
      <c r="H236" s="375"/>
      <c r="I236" s="375"/>
    </row>
    <row r="237" spans="1:9" s="378" customFormat="1" ht="10.5" customHeight="1">
      <c r="A237" s="379"/>
      <c r="B237" s="379"/>
      <c r="C237" s="380"/>
      <c r="D237" s="375"/>
      <c r="E237" s="375"/>
      <c r="F237" s="375"/>
      <c r="G237" s="375"/>
      <c r="H237" s="375"/>
      <c r="I237" s="375"/>
    </row>
    <row r="238" spans="1:9" s="378" customFormat="1" ht="10.5" customHeight="1">
      <c r="A238" s="379"/>
      <c r="B238" s="379"/>
      <c r="C238" s="380"/>
      <c r="D238" s="375"/>
      <c r="E238" s="375"/>
      <c r="F238" s="375"/>
      <c r="G238" s="375"/>
      <c r="H238" s="375"/>
      <c r="I238" s="375"/>
    </row>
    <row r="239" spans="1:9" s="378" customFormat="1" ht="10.5" customHeight="1">
      <c r="A239" s="379"/>
      <c r="B239" s="379"/>
      <c r="C239" s="380"/>
      <c r="D239" s="375"/>
      <c r="E239" s="375"/>
      <c r="F239" s="375"/>
      <c r="G239" s="375"/>
      <c r="H239" s="375"/>
      <c r="I239" s="375"/>
    </row>
    <row r="240" spans="1:9" s="378" customFormat="1" ht="10.5" customHeight="1">
      <c r="A240" s="379"/>
      <c r="B240" s="379"/>
      <c r="C240" s="380"/>
      <c r="D240" s="375"/>
      <c r="E240" s="375"/>
      <c r="F240" s="375"/>
      <c r="G240" s="375"/>
      <c r="H240" s="375"/>
      <c r="I240" s="375"/>
    </row>
    <row r="241" spans="1:9" s="378" customFormat="1" ht="10.5" customHeight="1">
      <c r="A241" s="379"/>
      <c r="B241" s="379"/>
      <c r="C241" s="380"/>
      <c r="D241" s="375"/>
      <c r="E241" s="375"/>
      <c r="F241" s="375"/>
      <c r="G241" s="375"/>
      <c r="H241" s="375"/>
      <c r="I241" s="375"/>
    </row>
    <row r="242" spans="1:9" s="378" customFormat="1" ht="10.5" customHeight="1">
      <c r="A242" s="379"/>
      <c r="B242" s="379"/>
      <c r="C242" s="380"/>
      <c r="D242" s="375"/>
      <c r="E242" s="375"/>
      <c r="F242" s="375"/>
      <c r="G242" s="375"/>
      <c r="H242" s="375"/>
      <c r="I242" s="375"/>
    </row>
    <row r="243" spans="1:9" s="378" customFormat="1" ht="10.5" customHeight="1">
      <c r="A243" s="379"/>
      <c r="B243" s="379"/>
      <c r="C243" s="380"/>
      <c r="D243" s="375"/>
      <c r="E243" s="375"/>
      <c r="F243" s="375"/>
      <c r="G243" s="375"/>
      <c r="H243" s="375"/>
      <c r="I243" s="375"/>
    </row>
    <row r="244" spans="1:9" s="378" customFormat="1" ht="10.5" customHeight="1">
      <c r="A244" s="379"/>
      <c r="B244" s="379"/>
      <c r="C244" s="380"/>
      <c r="D244" s="375"/>
      <c r="E244" s="375"/>
      <c r="F244" s="375"/>
      <c r="G244" s="375"/>
      <c r="H244" s="375"/>
      <c r="I244" s="375"/>
    </row>
    <row r="245" spans="1:9" s="378" customFormat="1" ht="177" customHeight="1">
      <c r="A245" s="379"/>
      <c r="B245" s="379"/>
      <c r="C245" s="380"/>
      <c r="D245" s="375"/>
      <c r="E245" s="375"/>
      <c r="F245" s="375"/>
      <c r="G245" s="375"/>
      <c r="H245" s="375"/>
      <c r="I245" s="375"/>
    </row>
    <row r="246" spans="1:9" s="378" customFormat="1" ht="10.5" customHeight="1">
      <c r="A246" s="379"/>
      <c r="B246" s="379"/>
      <c r="C246" s="380"/>
      <c r="D246" s="375"/>
      <c r="E246" s="375"/>
      <c r="F246" s="375"/>
      <c r="G246" s="375"/>
      <c r="H246" s="375"/>
      <c r="I246" s="375"/>
    </row>
    <row r="247" spans="1:9" s="378" customFormat="1" ht="10.5" customHeight="1">
      <c r="A247" s="379"/>
      <c r="B247" s="379"/>
      <c r="C247" s="380"/>
      <c r="D247" s="375"/>
      <c r="E247" s="375"/>
      <c r="F247" s="375"/>
      <c r="G247" s="375"/>
      <c r="H247" s="375"/>
      <c r="I247" s="375"/>
    </row>
    <row r="248" spans="1:3" s="228" customFormat="1" ht="10.5" customHeight="1">
      <c r="A248" s="630" t="s">
        <v>22</v>
      </c>
      <c r="B248" s="630"/>
      <c r="C248" s="630"/>
    </row>
    <row r="249" spans="1:3" s="228" customFormat="1" ht="10.5" customHeight="1">
      <c r="A249" s="630" t="s">
        <v>75</v>
      </c>
      <c r="B249" s="630"/>
      <c r="C249" s="630"/>
    </row>
    <row r="250" spans="1:9" s="228" customFormat="1" ht="10.5" customHeight="1">
      <c r="A250" s="662" t="s">
        <v>506</v>
      </c>
      <c r="B250" s="662"/>
      <c r="C250" s="662"/>
      <c r="D250" s="662"/>
      <c r="E250" s="662"/>
      <c r="F250" s="662"/>
      <c r="G250" s="662"/>
      <c r="H250" s="662"/>
      <c r="I250" s="662"/>
    </row>
    <row r="251" spans="3:9" s="228" customFormat="1" ht="10.5" customHeight="1">
      <c r="C251" s="229"/>
      <c r="D251" s="229"/>
      <c r="E251" s="229"/>
      <c r="F251" s="229"/>
      <c r="G251" s="229"/>
      <c r="H251" s="663" t="s">
        <v>76</v>
      </c>
      <c r="I251" s="663"/>
    </row>
    <row r="252" spans="1:9" s="228" customFormat="1" ht="10.5" customHeight="1">
      <c r="A252" s="639" t="s">
        <v>37</v>
      </c>
      <c r="B252" s="640"/>
      <c r="C252" s="645" t="s">
        <v>38</v>
      </c>
      <c r="D252" s="647" t="s">
        <v>39</v>
      </c>
      <c r="E252" s="647"/>
      <c r="F252" s="647"/>
      <c r="G252" s="647"/>
      <c r="H252" s="647"/>
      <c r="I252" s="647"/>
    </row>
    <row r="253" spans="1:9" s="228" customFormat="1" ht="10.5" customHeight="1">
      <c r="A253" s="641"/>
      <c r="B253" s="642"/>
      <c r="C253" s="645"/>
      <c r="D253" s="591" t="s">
        <v>77</v>
      </c>
      <c r="E253" s="591"/>
      <c r="F253" s="591" t="s">
        <v>78</v>
      </c>
      <c r="G253" s="591"/>
      <c r="H253" s="591" t="s">
        <v>79</v>
      </c>
      <c r="I253" s="591"/>
    </row>
    <row r="254" spans="1:9" s="228" customFormat="1" ht="10.5" customHeight="1">
      <c r="A254" s="643"/>
      <c r="B254" s="644"/>
      <c r="C254" s="645"/>
      <c r="D254" s="221" t="s">
        <v>40</v>
      </c>
      <c r="E254" s="221" t="s">
        <v>41</v>
      </c>
      <c r="F254" s="221" t="s">
        <v>40</v>
      </c>
      <c r="G254" s="221" t="s">
        <v>41</v>
      </c>
      <c r="H254" s="221" t="s">
        <v>40</v>
      </c>
      <c r="I254" s="221" t="s">
        <v>41</v>
      </c>
    </row>
    <row r="255" spans="1:9" s="228" customFormat="1" ht="10.5" customHeight="1">
      <c r="A255" s="624" t="s">
        <v>52</v>
      </c>
      <c r="B255" s="625"/>
      <c r="C255" s="222" t="s">
        <v>43</v>
      </c>
      <c r="D255" s="223">
        <v>0</v>
      </c>
      <c r="E255" s="223">
        <v>0</v>
      </c>
      <c r="F255" s="223">
        <v>1942</v>
      </c>
      <c r="G255" s="223">
        <v>1640</v>
      </c>
      <c r="H255" s="223">
        <f aca="true" t="shared" si="54" ref="H255:I257">D255+F255</f>
        <v>1942</v>
      </c>
      <c r="I255" s="223">
        <f t="shared" si="54"/>
        <v>1640</v>
      </c>
    </row>
    <row r="256" spans="1:9" s="228" customFormat="1" ht="10.5" customHeight="1">
      <c r="A256" s="626"/>
      <c r="B256" s="627"/>
      <c r="C256" s="222" t="s">
        <v>44</v>
      </c>
      <c r="D256" s="223">
        <v>0</v>
      </c>
      <c r="E256" s="223">
        <v>0</v>
      </c>
      <c r="F256" s="223">
        <v>0</v>
      </c>
      <c r="G256" s="223">
        <v>0</v>
      </c>
      <c r="H256" s="223">
        <f t="shared" si="54"/>
        <v>0</v>
      </c>
      <c r="I256" s="223">
        <f t="shared" si="54"/>
        <v>0</v>
      </c>
    </row>
    <row r="257" spans="1:9" s="228" customFormat="1" ht="10.5" customHeight="1">
      <c r="A257" s="626"/>
      <c r="B257" s="627"/>
      <c r="C257" s="222" t="s">
        <v>45</v>
      </c>
      <c r="D257" s="223">
        <v>0</v>
      </c>
      <c r="E257" s="223">
        <v>0</v>
      </c>
      <c r="F257" s="223">
        <v>0</v>
      </c>
      <c r="G257" s="223">
        <v>0</v>
      </c>
      <c r="H257" s="223">
        <f t="shared" si="54"/>
        <v>0</v>
      </c>
      <c r="I257" s="223">
        <f t="shared" si="54"/>
        <v>0</v>
      </c>
    </row>
    <row r="258" spans="1:9" s="228" customFormat="1" ht="10.5" customHeight="1">
      <c r="A258" s="626"/>
      <c r="B258" s="627"/>
      <c r="C258" s="5" t="s">
        <v>46</v>
      </c>
      <c r="D258" s="224">
        <v>0</v>
      </c>
      <c r="E258" s="224">
        <v>0</v>
      </c>
      <c r="F258" s="224">
        <f>SUM(F255:F257)</f>
        <v>1942</v>
      </c>
      <c r="G258" s="224">
        <f>SUM(G255:G257)</f>
        <v>1640</v>
      </c>
      <c r="H258" s="224">
        <f>SUM(H255:H257)</f>
        <v>1942</v>
      </c>
      <c r="I258" s="224">
        <f>SUM(I255:I257)</f>
        <v>1640</v>
      </c>
    </row>
    <row r="259" spans="1:9" s="228" customFormat="1" ht="10.5" customHeight="1">
      <c r="A259" s="626"/>
      <c r="B259" s="627"/>
      <c r="C259" s="222" t="s">
        <v>47</v>
      </c>
      <c r="D259" s="223">
        <v>7986</v>
      </c>
      <c r="E259" s="223">
        <v>6612</v>
      </c>
      <c r="F259" s="223">
        <v>2972</v>
      </c>
      <c r="G259" s="223">
        <v>2460</v>
      </c>
      <c r="H259" s="223">
        <f aca="true" t="shared" si="55" ref="H259:I262">D259+F259</f>
        <v>10958</v>
      </c>
      <c r="I259" s="223">
        <f t="shared" si="55"/>
        <v>9072</v>
      </c>
    </row>
    <row r="260" spans="1:9" s="228" customFormat="1" ht="10.5" customHeight="1">
      <c r="A260" s="626"/>
      <c r="B260" s="627"/>
      <c r="C260" s="222" t="s">
        <v>48</v>
      </c>
      <c r="D260" s="223">
        <v>400</v>
      </c>
      <c r="E260" s="223">
        <v>331</v>
      </c>
      <c r="F260" s="223">
        <v>0</v>
      </c>
      <c r="G260" s="223">
        <v>0</v>
      </c>
      <c r="H260" s="223">
        <f t="shared" si="55"/>
        <v>400</v>
      </c>
      <c r="I260" s="223">
        <f t="shared" si="55"/>
        <v>331</v>
      </c>
    </row>
    <row r="261" spans="1:9" s="228" customFormat="1" ht="10.5" customHeight="1">
      <c r="A261" s="626"/>
      <c r="B261" s="627"/>
      <c r="C261" s="222" t="s">
        <v>50</v>
      </c>
      <c r="D261" s="223">
        <v>0</v>
      </c>
      <c r="E261" s="223">
        <v>0</v>
      </c>
      <c r="F261" s="223">
        <v>0</v>
      </c>
      <c r="G261" s="223">
        <v>0</v>
      </c>
      <c r="H261" s="223">
        <f t="shared" si="55"/>
        <v>0</v>
      </c>
      <c r="I261" s="223">
        <f t="shared" si="55"/>
        <v>0</v>
      </c>
    </row>
    <row r="262" spans="1:9" s="228" customFormat="1" ht="10.5" customHeight="1">
      <c r="A262" s="626"/>
      <c r="B262" s="627"/>
      <c r="C262" s="222" t="s">
        <v>49</v>
      </c>
      <c r="D262" s="223">
        <v>0</v>
      </c>
      <c r="E262" s="223">
        <v>0</v>
      </c>
      <c r="F262" s="223">
        <v>0</v>
      </c>
      <c r="G262" s="223">
        <v>0</v>
      </c>
      <c r="H262" s="223">
        <f t="shared" si="55"/>
        <v>0</v>
      </c>
      <c r="I262" s="223">
        <f t="shared" si="55"/>
        <v>0</v>
      </c>
    </row>
    <row r="263" spans="1:9" s="228" customFormat="1" ht="10.5" customHeight="1">
      <c r="A263" s="626"/>
      <c r="B263" s="627"/>
      <c r="C263" s="5" t="s">
        <v>51</v>
      </c>
      <c r="D263" s="224">
        <f aca="true" t="shared" si="56" ref="D263:I263">SUM(D259:D262)</f>
        <v>8386</v>
      </c>
      <c r="E263" s="224">
        <f t="shared" si="56"/>
        <v>6943</v>
      </c>
      <c r="F263" s="224">
        <f t="shared" si="56"/>
        <v>2972</v>
      </c>
      <c r="G263" s="224">
        <f t="shared" si="56"/>
        <v>2460</v>
      </c>
      <c r="H263" s="224">
        <f t="shared" si="56"/>
        <v>11358</v>
      </c>
      <c r="I263" s="224">
        <f t="shared" si="56"/>
        <v>9403</v>
      </c>
    </row>
    <row r="264" spans="1:9" s="228" customFormat="1" ht="10.5" customHeight="1">
      <c r="A264" s="628"/>
      <c r="B264" s="629"/>
      <c r="C264" s="225" t="s">
        <v>291</v>
      </c>
      <c r="D264" s="226">
        <f aca="true" t="shared" si="57" ref="D264:I264">D258+D263</f>
        <v>8386</v>
      </c>
      <c r="E264" s="226">
        <f t="shared" si="57"/>
        <v>6943</v>
      </c>
      <c r="F264" s="226">
        <f t="shared" si="57"/>
        <v>4914</v>
      </c>
      <c r="G264" s="226">
        <f t="shared" si="57"/>
        <v>4100</v>
      </c>
      <c r="H264" s="226">
        <f t="shared" si="57"/>
        <v>13300</v>
      </c>
      <c r="I264" s="226">
        <f t="shared" si="57"/>
        <v>11043</v>
      </c>
    </row>
    <row r="265" spans="1:9" s="228" customFormat="1" ht="10.5" customHeight="1">
      <c r="A265" s="588" t="s">
        <v>53</v>
      </c>
      <c r="B265" s="588" t="s">
        <v>54</v>
      </c>
      <c r="C265" s="222" t="s">
        <v>43</v>
      </c>
      <c r="D265" s="223">
        <v>0</v>
      </c>
      <c r="E265" s="223">
        <v>0</v>
      </c>
      <c r="F265" s="223">
        <v>0</v>
      </c>
      <c r="G265" s="223">
        <v>0</v>
      </c>
      <c r="H265" s="223">
        <f>D265+F265</f>
        <v>0</v>
      </c>
      <c r="I265" s="223">
        <f aca="true" t="shared" si="58" ref="H265:I267">E265+G265</f>
        <v>0</v>
      </c>
    </row>
    <row r="266" spans="1:9" s="228" customFormat="1" ht="10.5" customHeight="1">
      <c r="A266" s="589"/>
      <c r="B266" s="589"/>
      <c r="C266" s="222" t="s">
        <v>44</v>
      </c>
      <c r="D266" s="223">
        <v>0</v>
      </c>
      <c r="E266" s="223">
        <v>0</v>
      </c>
      <c r="F266" s="223">
        <v>0</v>
      </c>
      <c r="G266" s="223">
        <v>0</v>
      </c>
      <c r="H266" s="223">
        <f t="shared" si="58"/>
        <v>0</v>
      </c>
      <c r="I266" s="223">
        <f t="shared" si="58"/>
        <v>0</v>
      </c>
    </row>
    <row r="267" spans="1:9" s="228" customFormat="1" ht="10.5" customHeight="1">
      <c r="A267" s="589"/>
      <c r="B267" s="589"/>
      <c r="C267" s="222" t="s">
        <v>45</v>
      </c>
      <c r="D267" s="223">
        <v>0</v>
      </c>
      <c r="E267" s="223">
        <v>0</v>
      </c>
      <c r="F267" s="223">
        <v>0</v>
      </c>
      <c r="G267" s="223">
        <v>0</v>
      </c>
      <c r="H267" s="223">
        <f t="shared" si="58"/>
        <v>0</v>
      </c>
      <c r="I267" s="223">
        <f t="shared" si="58"/>
        <v>0</v>
      </c>
    </row>
    <row r="268" spans="1:9" s="228" customFormat="1" ht="10.5" customHeight="1">
      <c r="A268" s="589"/>
      <c r="B268" s="589"/>
      <c r="C268" s="5" t="s">
        <v>46</v>
      </c>
      <c r="D268" s="224">
        <v>0</v>
      </c>
      <c r="E268" s="224">
        <v>0</v>
      </c>
      <c r="F268" s="224">
        <v>0</v>
      </c>
      <c r="G268" s="224">
        <v>0</v>
      </c>
      <c r="H268" s="224">
        <f>SUM(H265:H267)</f>
        <v>0</v>
      </c>
      <c r="I268" s="224">
        <f>SUM(I265:I267)</f>
        <v>0</v>
      </c>
    </row>
    <row r="269" spans="1:9" s="228" customFormat="1" ht="10.5" customHeight="1">
      <c r="A269" s="589"/>
      <c r="B269" s="589"/>
      <c r="C269" s="222" t="s">
        <v>47</v>
      </c>
      <c r="D269" s="223">
        <v>4118</v>
      </c>
      <c r="E269" s="223">
        <v>3354</v>
      </c>
      <c r="F269" s="223">
        <v>0</v>
      </c>
      <c r="G269" s="223">
        <v>0</v>
      </c>
      <c r="H269" s="223">
        <f aca="true" t="shared" si="59" ref="H269:I272">D269+F269</f>
        <v>4118</v>
      </c>
      <c r="I269" s="223">
        <f t="shared" si="59"/>
        <v>3354</v>
      </c>
    </row>
    <row r="270" spans="1:9" s="228" customFormat="1" ht="10.5" customHeight="1">
      <c r="A270" s="589"/>
      <c r="B270" s="589"/>
      <c r="C270" s="222" t="s">
        <v>48</v>
      </c>
      <c r="D270" s="223">
        <v>86</v>
      </c>
      <c r="E270" s="223">
        <v>70</v>
      </c>
      <c r="F270" s="223">
        <v>0</v>
      </c>
      <c r="G270" s="223">
        <v>0</v>
      </c>
      <c r="H270" s="223">
        <f t="shared" si="59"/>
        <v>86</v>
      </c>
      <c r="I270" s="223">
        <f t="shared" si="59"/>
        <v>70</v>
      </c>
    </row>
    <row r="271" spans="1:9" s="228" customFormat="1" ht="10.5" customHeight="1">
      <c r="A271" s="589"/>
      <c r="B271" s="589"/>
      <c r="C271" s="222" t="s">
        <v>50</v>
      </c>
      <c r="D271" s="223">
        <v>0</v>
      </c>
      <c r="E271" s="223">
        <v>0</v>
      </c>
      <c r="F271" s="223">
        <v>0</v>
      </c>
      <c r="G271" s="223">
        <v>0</v>
      </c>
      <c r="H271" s="223">
        <f t="shared" si="59"/>
        <v>0</v>
      </c>
      <c r="I271" s="223">
        <f t="shared" si="59"/>
        <v>0</v>
      </c>
    </row>
    <row r="272" spans="1:9" s="228" customFormat="1" ht="10.5" customHeight="1">
      <c r="A272" s="589"/>
      <c r="B272" s="589"/>
      <c r="C272" s="222" t="s">
        <v>49</v>
      </c>
      <c r="D272" s="223">
        <v>504</v>
      </c>
      <c r="E272" s="223">
        <v>410</v>
      </c>
      <c r="F272" s="223">
        <v>0</v>
      </c>
      <c r="G272" s="223">
        <v>0</v>
      </c>
      <c r="H272" s="223">
        <f t="shared" si="59"/>
        <v>504</v>
      </c>
      <c r="I272" s="223">
        <f t="shared" si="59"/>
        <v>410</v>
      </c>
    </row>
    <row r="273" spans="1:9" s="228" customFormat="1" ht="10.5" customHeight="1">
      <c r="A273" s="589"/>
      <c r="B273" s="589"/>
      <c r="C273" s="5" t="s">
        <v>51</v>
      </c>
      <c r="D273" s="224">
        <f aca="true" t="shared" si="60" ref="D273:I273">SUM(D269:D272)</f>
        <v>4708</v>
      </c>
      <c r="E273" s="224">
        <f t="shared" si="60"/>
        <v>3834</v>
      </c>
      <c r="F273" s="224">
        <v>0</v>
      </c>
      <c r="G273" s="224">
        <v>0</v>
      </c>
      <c r="H273" s="224">
        <f t="shared" si="60"/>
        <v>4708</v>
      </c>
      <c r="I273" s="224">
        <f t="shared" si="60"/>
        <v>3834</v>
      </c>
    </row>
    <row r="274" spans="1:9" s="228" customFormat="1" ht="10.5" customHeight="1">
      <c r="A274" s="589"/>
      <c r="B274" s="590"/>
      <c r="C274" s="225" t="s">
        <v>291</v>
      </c>
      <c r="D274" s="226">
        <f aca="true" t="shared" si="61" ref="D274:I274">D268+D273</f>
        <v>4708</v>
      </c>
      <c r="E274" s="226">
        <f t="shared" si="61"/>
        <v>3834</v>
      </c>
      <c r="F274" s="226">
        <f t="shared" si="61"/>
        <v>0</v>
      </c>
      <c r="G274" s="226">
        <f t="shared" si="61"/>
        <v>0</v>
      </c>
      <c r="H274" s="226">
        <f t="shared" si="61"/>
        <v>4708</v>
      </c>
      <c r="I274" s="226">
        <f t="shared" si="61"/>
        <v>3834</v>
      </c>
    </row>
    <row r="275" spans="1:9" s="228" customFormat="1" ht="10.5" customHeight="1">
      <c r="A275" s="589"/>
      <c r="B275" s="588" t="s">
        <v>55</v>
      </c>
      <c r="C275" s="222" t="s">
        <v>43</v>
      </c>
      <c r="D275" s="223">
        <v>0</v>
      </c>
      <c r="E275" s="223">
        <v>0</v>
      </c>
      <c r="F275" s="223">
        <v>0</v>
      </c>
      <c r="G275" s="223">
        <v>0</v>
      </c>
      <c r="H275" s="223">
        <f aca="true" t="shared" si="62" ref="H275:I277">D275+F275</f>
        <v>0</v>
      </c>
      <c r="I275" s="223">
        <f t="shared" si="62"/>
        <v>0</v>
      </c>
    </row>
    <row r="276" spans="1:9" s="228" customFormat="1" ht="10.5" customHeight="1">
      <c r="A276" s="589"/>
      <c r="B276" s="589"/>
      <c r="C276" s="222" t="s">
        <v>44</v>
      </c>
      <c r="D276" s="223">
        <v>0</v>
      </c>
      <c r="E276" s="223">
        <v>0</v>
      </c>
      <c r="F276" s="223">
        <v>0</v>
      </c>
      <c r="G276" s="223">
        <v>0</v>
      </c>
      <c r="H276" s="223">
        <f t="shared" si="62"/>
        <v>0</v>
      </c>
      <c r="I276" s="223">
        <f t="shared" si="62"/>
        <v>0</v>
      </c>
    </row>
    <row r="277" spans="1:9" s="228" customFormat="1" ht="10.5" customHeight="1">
      <c r="A277" s="589"/>
      <c r="B277" s="589"/>
      <c r="C277" s="222" t="s">
        <v>45</v>
      </c>
      <c r="D277" s="223">
        <v>0</v>
      </c>
      <c r="E277" s="223">
        <v>0</v>
      </c>
      <c r="F277" s="223">
        <v>0</v>
      </c>
      <c r="G277" s="223">
        <v>0</v>
      </c>
      <c r="H277" s="223">
        <f t="shared" si="62"/>
        <v>0</v>
      </c>
      <c r="I277" s="223">
        <f t="shared" si="62"/>
        <v>0</v>
      </c>
    </row>
    <row r="278" spans="1:9" s="228" customFormat="1" ht="10.5" customHeight="1">
      <c r="A278" s="589"/>
      <c r="B278" s="589"/>
      <c r="C278" s="5" t="s">
        <v>46</v>
      </c>
      <c r="D278" s="224">
        <v>0</v>
      </c>
      <c r="E278" s="224">
        <v>0</v>
      </c>
      <c r="F278" s="224">
        <f>SUM(F275:F277)</f>
        <v>0</v>
      </c>
      <c r="G278" s="224">
        <f>SUM(G275:G277)</f>
        <v>0</v>
      </c>
      <c r="H278" s="224">
        <f>SUM(H275:H277)</f>
        <v>0</v>
      </c>
      <c r="I278" s="224">
        <f>SUM(I275:I277)</f>
        <v>0</v>
      </c>
    </row>
    <row r="279" spans="1:9" s="228" customFormat="1" ht="10.5" customHeight="1">
      <c r="A279" s="589"/>
      <c r="B279" s="589"/>
      <c r="C279" s="222" t="s">
        <v>47</v>
      </c>
      <c r="D279" s="223">
        <v>2200</v>
      </c>
      <c r="E279" s="223">
        <v>1793</v>
      </c>
      <c r="F279" s="223">
        <v>0</v>
      </c>
      <c r="G279" s="223">
        <v>0</v>
      </c>
      <c r="H279" s="223">
        <f aca="true" t="shared" si="63" ref="H279:I282">D279+F279</f>
        <v>2200</v>
      </c>
      <c r="I279" s="223">
        <f t="shared" si="63"/>
        <v>1793</v>
      </c>
    </row>
    <row r="280" spans="1:9" s="228" customFormat="1" ht="10.5" customHeight="1">
      <c r="A280" s="589"/>
      <c r="B280" s="589"/>
      <c r="C280" s="222" t="s">
        <v>48</v>
      </c>
      <c r="D280" s="223">
        <v>0</v>
      </c>
      <c r="E280" s="223">
        <v>0</v>
      </c>
      <c r="F280" s="223">
        <v>0</v>
      </c>
      <c r="G280" s="223">
        <v>0</v>
      </c>
      <c r="H280" s="223">
        <f t="shared" si="63"/>
        <v>0</v>
      </c>
      <c r="I280" s="223">
        <f t="shared" si="63"/>
        <v>0</v>
      </c>
    </row>
    <row r="281" spans="1:9" s="228" customFormat="1" ht="10.5" customHeight="1">
      <c r="A281" s="589"/>
      <c r="B281" s="589"/>
      <c r="C281" s="222" t="s">
        <v>50</v>
      </c>
      <c r="D281" s="223">
        <v>0</v>
      </c>
      <c r="E281" s="223">
        <v>0</v>
      </c>
      <c r="F281" s="223">
        <v>0</v>
      </c>
      <c r="G281" s="223">
        <v>0</v>
      </c>
      <c r="H281" s="223">
        <f t="shared" si="63"/>
        <v>0</v>
      </c>
      <c r="I281" s="223">
        <f t="shared" si="63"/>
        <v>0</v>
      </c>
    </row>
    <row r="282" spans="1:9" s="228" customFormat="1" ht="10.5" customHeight="1">
      <c r="A282" s="589"/>
      <c r="B282" s="589"/>
      <c r="C282" s="222" t="s">
        <v>49</v>
      </c>
      <c r="D282" s="223">
        <v>0</v>
      </c>
      <c r="E282" s="223">
        <v>0</v>
      </c>
      <c r="F282" s="223">
        <v>0</v>
      </c>
      <c r="G282" s="223">
        <v>0</v>
      </c>
      <c r="H282" s="223">
        <f t="shared" si="63"/>
        <v>0</v>
      </c>
      <c r="I282" s="223">
        <f t="shared" si="63"/>
        <v>0</v>
      </c>
    </row>
    <row r="283" spans="1:9" s="228" customFormat="1" ht="10.5" customHeight="1">
      <c r="A283" s="589"/>
      <c r="B283" s="589"/>
      <c r="C283" s="5" t="s">
        <v>51</v>
      </c>
      <c r="D283" s="224">
        <f aca="true" t="shared" si="64" ref="D283:I283">SUM(D279:D282)</f>
        <v>2200</v>
      </c>
      <c r="E283" s="224">
        <f t="shared" si="64"/>
        <v>1793</v>
      </c>
      <c r="F283" s="224">
        <f t="shared" si="64"/>
        <v>0</v>
      </c>
      <c r="G283" s="224">
        <f t="shared" si="64"/>
        <v>0</v>
      </c>
      <c r="H283" s="224">
        <f t="shared" si="64"/>
        <v>2200</v>
      </c>
      <c r="I283" s="224">
        <f t="shared" si="64"/>
        <v>1793</v>
      </c>
    </row>
    <row r="284" spans="1:9" s="228" customFormat="1" ht="10.5" customHeight="1">
      <c r="A284" s="590"/>
      <c r="B284" s="590"/>
      <c r="C284" s="225" t="s">
        <v>291</v>
      </c>
      <c r="D284" s="226">
        <f aca="true" t="shared" si="65" ref="D284:I284">D278+D283</f>
        <v>2200</v>
      </c>
      <c r="E284" s="226">
        <f t="shared" si="65"/>
        <v>1793</v>
      </c>
      <c r="F284" s="226">
        <f t="shared" si="65"/>
        <v>0</v>
      </c>
      <c r="G284" s="226">
        <f t="shared" si="65"/>
        <v>0</v>
      </c>
      <c r="H284" s="226">
        <f t="shared" si="65"/>
        <v>2200</v>
      </c>
      <c r="I284" s="226">
        <f t="shared" si="65"/>
        <v>1793</v>
      </c>
    </row>
    <row r="285" spans="1:9" s="228" customFormat="1" ht="10.5" customHeight="1">
      <c r="A285" s="606" t="s">
        <v>56</v>
      </c>
      <c r="B285" s="637"/>
      <c r="C285" s="599"/>
      <c r="D285" s="53">
        <f aca="true" t="shared" si="66" ref="D285:I285">D274+D284</f>
        <v>6908</v>
      </c>
      <c r="E285" s="53">
        <f t="shared" si="66"/>
        <v>5627</v>
      </c>
      <c r="F285" s="53">
        <f t="shared" si="66"/>
        <v>0</v>
      </c>
      <c r="G285" s="53">
        <f t="shared" si="66"/>
        <v>0</v>
      </c>
      <c r="H285" s="53">
        <f t="shared" si="66"/>
        <v>6908</v>
      </c>
      <c r="I285" s="53">
        <f t="shared" si="66"/>
        <v>5627</v>
      </c>
    </row>
    <row r="286" spans="1:9" s="228" customFormat="1" ht="10.5" customHeight="1">
      <c r="A286" s="624" t="s">
        <v>396</v>
      </c>
      <c r="B286" s="625"/>
      <c r="C286" s="222" t="s">
        <v>43</v>
      </c>
      <c r="D286" s="223">
        <f aca="true" t="shared" si="67" ref="D286:I288">D255+D265+D275</f>
        <v>0</v>
      </c>
      <c r="E286" s="223">
        <f t="shared" si="67"/>
        <v>0</v>
      </c>
      <c r="F286" s="223">
        <f t="shared" si="67"/>
        <v>1942</v>
      </c>
      <c r="G286" s="223">
        <f t="shared" si="67"/>
        <v>1640</v>
      </c>
      <c r="H286" s="223">
        <f t="shared" si="67"/>
        <v>1942</v>
      </c>
      <c r="I286" s="223">
        <f t="shared" si="67"/>
        <v>1640</v>
      </c>
    </row>
    <row r="287" spans="1:9" s="228" customFormat="1" ht="10.5" customHeight="1">
      <c r="A287" s="626"/>
      <c r="B287" s="627"/>
      <c r="C287" s="222" t="s">
        <v>44</v>
      </c>
      <c r="D287" s="223">
        <f t="shared" si="67"/>
        <v>0</v>
      </c>
      <c r="E287" s="223">
        <f t="shared" si="67"/>
        <v>0</v>
      </c>
      <c r="F287" s="223">
        <f t="shared" si="67"/>
        <v>0</v>
      </c>
      <c r="G287" s="223">
        <f t="shared" si="67"/>
        <v>0</v>
      </c>
      <c r="H287" s="223">
        <f t="shared" si="67"/>
        <v>0</v>
      </c>
      <c r="I287" s="223">
        <f t="shared" si="67"/>
        <v>0</v>
      </c>
    </row>
    <row r="288" spans="1:9" s="228" customFormat="1" ht="10.5" customHeight="1">
      <c r="A288" s="626"/>
      <c r="B288" s="627"/>
      <c r="C288" s="222" t="s">
        <v>45</v>
      </c>
      <c r="D288" s="223">
        <f t="shared" si="67"/>
        <v>0</v>
      </c>
      <c r="E288" s="223">
        <f t="shared" si="67"/>
        <v>0</v>
      </c>
      <c r="F288" s="223">
        <f t="shared" si="67"/>
        <v>0</v>
      </c>
      <c r="G288" s="223">
        <f t="shared" si="67"/>
        <v>0</v>
      </c>
      <c r="H288" s="223">
        <f t="shared" si="67"/>
        <v>0</v>
      </c>
      <c r="I288" s="223">
        <f t="shared" si="67"/>
        <v>0</v>
      </c>
    </row>
    <row r="289" spans="1:9" s="228" customFormat="1" ht="10.5" customHeight="1">
      <c r="A289" s="626"/>
      <c r="B289" s="627"/>
      <c r="C289" s="225" t="s">
        <v>46</v>
      </c>
      <c r="D289" s="226">
        <f aca="true" t="shared" si="68" ref="D289:I289">SUM(D286:D288)</f>
        <v>0</v>
      </c>
      <c r="E289" s="226">
        <f t="shared" si="68"/>
        <v>0</v>
      </c>
      <c r="F289" s="226">
        <f t="shared" si="68"/>
        <v>1942</v>
      </c>
      <c r="G289" s="226">
        <f t="shared" si="68"/>
        <v>1640</v>
      </c>
      <c r="H289" s="226">
        <f t="shared" si="68"/>
        <v>1942</v>
      </c>
      <c r="I289" s="226">
        <f t="shared" si="68"/>
        <v>1640</v>
      </c>
    </row>
    <row r="290" spans="1:9" s="228" customFormat="1" ht="10.5" customHeight="1">
      <c r="A290" s="626"/>
      <c r="B290" s="627"/>
      <c r="C290" s="222" t="s">
        <v>47</v>
      </c>
      <c r="D290" s="223">
        <f aca="true" t="shared" si="69" ref="D290:I293">D259+D269+D279</f>
        <v>14304</v>
      </c>
      <c r="E290" s="223">
        <f t="shared" si="69"/>
        <v>11759</v>
      </c>
      <c r="F290" s="223">
        <f t="shared" si="69"/>
        <v>2972</v>
      </c>
      <c r="G290" s="223">
        <f t="shared" si="69"/>
        <v>2460</v>
      </c>
      <c r="H290" s="223">
        <f t="shared" si="69"/>
        <v>17276</v>
      </c>
      <c r="I290" s="223">
        <f t="shared" si="69"/>
        <v>14219</v>
      </c>
    </row>
    <row r="291" spans="1:9" s="228" customFormat="1" ht="10.5" customHeight="1">
      <c r="A291" s="626"/>
      <c r="B291" s="627"/>
      <c r="C291" s="222" t="s">
        <v>48</v>
      </c>
      <c r="D291" s="223">
        <f t="shared" si="69"/>
        <v>486</v>
      </c>
      <c r="E291" s="223">
        <f t="shared" si="69"/>
        <v>401</v>
      </c>
      <c r="F291" s="223">
        <f t="shared" si="69"/>
        <v>0</v>
      </c>
      <c r="G291" s="223">
        <f t="shared" si="69"/>
        <v>0</v>
      </c>
      <c r="H291" s="223">
        <f t="shared" si="69"/>
        <v>486</v>
      </c>
      <c r="I291" s="223">
        <f t="shared" si="69"/>
        <v>401</v>
      </c>
    </row>
    <row r="292" spans="1:9" s="228" customFormat="1" ht="10.5" customHeight="1">
      <c r="A292" s="626"/>
      <c r="B292" s="627"/>
      <c r="C292" s="222" t="s">
        <v>50</v>
      </c>
      <c r="D292" s="223">
        <f t="shared" si="69"/>
        <v>0</v>
      </c>
      <c r="E292" s="223">
        <f t="shared" si="69"/>
        <v>0</v>
      </c>
      <c r="F292" s="223">
        <f t="shared" si="69"/>
        <v>0</v>
      </c>
      <c r="G292" s="223">
        <f t="shared" si="69"/>
        <v>0</v>
      </c>
      <c r="H292" s="223">
        <f t="shared" si="69"/>
        <v>0</v>
      </c>
      <c r="I292" s="223">
        <f t="shared" si="69"/>
        <v>0</v>
      </c>
    </row>
    <row r="293" spans="1:9" s="228" customFormat="1" ht="10.5" customHeight="1">
      <c r="A293" s="626"/>
      <c r="B293" s="627"/>
      <c r="C293" s="222" t="s">
        <v>49</v>
      </c>
      <c r="D293" s="223">
        <f t="shared" si="69"/>
        <v>504</v>
      </c>
      <c r="E293" s="223">
        <f t="shared" si="69"/>
        <v>410</v>
      </c>
      <c r="F293" s="223">
        <f t="shared" si="69"/>
        <v>0</v>
      </c>
      <c r="G293" s="223">
        <f t="shared" si="69"/>
        <v>0</v>
      </c>
      <c r="H293" s="223">
        <f t="shared" si="69"/>
        <v>504</v>
      </c>
      <c r="I293" s="223">
        <f t="shared" si="69"/>
        <v>410</v>
      </c>
    </row>
    <row r="294" spans="1:9" s="228" customFormat="1" ht="10.5" customHeight="1">
      <c r="A294" s="626"/>
      <c r="B294" s="627"/>
      <c r="C294" s="225" t="s">
        <v>51</v>
      </c>
      <c r="D294" s="226">
        <f aca="true" t="shared" si="70" ref="D294:I294">SUM(D290:D293)</f>
        <v>15294</v>
      </c>
      <c r="E294" s="226">
        <f t="shared" si="70"/>
        <v>12570</v>
      </c>
      <c r="F294" s="226">
        <f t="shared" si="70"/>
        <v>2972</v>
      </c>
      <c r="G294" s="226">
        <f t="shared" si="70"/>
        <v>2460</v>
      </c>
      <c r="H294" s="226">
        <f t="shared" si="70"/>
        <v>18266</v>
      </c>
      <c r="I294" s="226">
        <f t="shared" si="70"/>
        <v>15030</v>
      </c>
    </row>
    <row r="295" spans="1:9" s="228" customFormat="1" ht="10.5" customHeight="1">
      <c r="A295" s="628"/>
      <c r="B295" s="629"/>
      <c r="C295" s="227" t="s">
        <v>9</v>
      </c>
      <c r="D295" s="53">
        <f aca="true" t="shared" si="71" ref="D295:I295">D289+D294</f>
        <v>15294</v>
      </c>
      <c r="E295" s="53">
        <f t="shared" si="71"/>
        <v>12570</v>
      </c>
      <c r="F295" s="53">
        <f t="shared" si="71"/>
        <v>4914</v>
      </c>
      <c r="G295" s="53">
        <f t="shared" si="71"/>
        <v>4100</v>
      </c>
      <c r="H295" s="53">
        <f t="shared" si="71"/>
        <v>20208</v>
      </c>
      <c r="I295" s="53">
        <f t="shared" si="71"/>
        <v>16670</v>
      </c>
    </row>
    <row r="296" spans="1:9" s="376" customFormat="1" ht="9" customHeight="1">
      <c r="A296" s="373"/>
      <c r="B296" s="373"/>
      <c r="C296" s="377"/>
      <c r="D296" s="375"/>
      <c r="E296" s="375"/>
      <c r="F296" s="375"/>
      <c r="G296" s="375"/>
      <c r="H296" s="375"/>
      <c r="I296" s="375"/>
    </row>
    <row r="297" spans="1:9" s="376" customFormat="1" ht="10.5" customHeight="1">
      <c r="A297" s="373"/>
      <c r="B297" s="373"/>
      <c r="C297" s="377"/>
      <c r="D297" s="375"/>
      <c r="E297" s="375"/>
      <c r="F297" s="375"/>
      <c r="G297" s="375"/>
      <c r="H297" s="375"/>
      <c r="I297" s="375"/>
    </row>
    <row r="298" spans="1:9" s="376" customFormat="1" ht="273" customHeight="1">
      <c r="A298" s="373"/>
      <c r="B298" s="373"/>
      <c r="C298" s="377"/>
      <c r="D298" s="375"/>
      <c r="E298" s="375"/>
      <c r="F298" s="375"/>
      <c r="G298" s="375"/>
      <c r="H298" s="375"/>
      <c r="I298" s="375"/>
    </row>
    <row r="299" spans="1:11" ht="12.75">
      <c r="A299" s="638" t="s">
        <v>22</v>
      </c>
      <c r="B299" s="638"/>
      <c r="C299" s="638"/>
      <c r="D299" s="219"/>
      <c r="E299" s="219"/>
      <c r="F299" s="219"/>
      <c r="G299" s="219"/>
      <c r="H299" s="219"/>
      <c r="I299" s="219"/>
      <c r="J299" s="219"/>
      <c r="K299" s="219"/>
    </row>
    <row r="300" spans="1:11" ht="12.75">
      <c r="A300" s="638" t="s">
        <v>60</v>
      </c>
      <c r="B300" s="638"/>
      <c r="C300" s="638"/>
      <c r="D300" s="219"/>
      <c r="E300" s="219"/>
      <c r="F300" s="219"/>
      <c r="G300" s="219"/>
      <c r="H300" s="219"/>
      <c r="I300" s="219"/>
      <c r="J300" s="219"/>
      <c r="K300" s="219"/>
    </row>
    <row r="301" spans="1:11" ht="12.75">
      <c r="A301" s="646" t="s">
        <v>510</v>
      </c>
      <c r="B301" s="646"/>
      <c r="C301" s="646"/>
      <c r="D301" s="646"/>
      <c r="E301" s="646"/>
      <c r="F301" s="646"/>
      <c r="G301" s="646"/>
      <c r="H301" s="646"/>
      <c r="I301" s="646"/>
      <c r="J301" s="646"/>
      <c r="K301" s="646"/>
    </row>
    <row r="302" spans="1:11" ht="12.75">
      <c r="A302" s="219"/>
      <c r="B302" s="219"/>
      <c r="C302" s="219"/>
      <c r="D302" s="219"/>
      <c r="E302" s="219"/>
      <c r="F302" s="219"/>
      <c r="G302" s="219"/>
      <c r="H302" s="219"/>
      <c r="I302" s="219"/>
      <c r="J302" s="219"/>
      <c r="K302" s="244" t="s">
        <v>59</v>
      </c>
    </row>
    <row r="303" spans="1:11" ht="11.25" customHeight="1">
      <c r="A303" s="639" t="s">
        <v>37</v>
      </c>
      <c r="B303" s="640"/>
      <c r="C303" s="645" t="s">
        <v>38</v>
      </c>
      <c r="D303" s="647" t="s">
        <v>39</v>
      </c>
      <c r="E303" s="647"/>
      <c r="F303" s="647"/>
      <c r="G303" s="647"/>
      <c r="H303" s="647"/>
      <c r="I303" s="647"/>
      <c r="J303" s="647"/>
      <c r="K303" s="647"/>
    </row>
    <row r="304" spans="1:11" ht="11.25" customHeight="1">
      <c r="A304" s="641"/>
      <c r="B304" s="642"/>
      <c r="C304" s="645"/>
      <c r="D304" s="591" t="s">
        <v>61</v>
      </c>
      <c r="E304" s="591"/>
      <c r="F304" s="591" t="s">
        <v>62</v>
      </c>
      <c r="G304" s="591"/>
      <c r="H304" s="591" t="s">
        <v>63</v>
      </c>
      <c r="I304" s="591"/>
      <c r="J304" s="591" t="s">
        <v>64</v>
      </c>
      <c r="K304" s="591"/>
    </row>
    <row r="305" spans="1:11" ht="10.5" customHeight="1">
      <c r="A305" s="643"/>
      <c r="B305" s="644"/>
      <c r="C305" s="645"/>
      <c r="D305" s="221" t="s">
        <v>40</v>
      </c>
      <c r="E305" s="221" t="s">
        <v>41</v>
      </c>
      <c r="F305" s="221" t="s">
        <v>40</v>
      </c>
      <c r="G305" s="221" t="s">
        <v>41</v>
      </c>
      <c r="H305" s="221" t="s">
        <v>40</v>
      </c>
      <c r="I305" s="221" t="s">
        <v>41</v>
      </c>
      <c r="J305" s="221" t="s">
        <v>40</v>
      </c>
      <c r="K305" s="221" t="s">
        <v>41</v>
      </c>
    </row>
    <row r="306" spans="1:11" ht="9.75" customHeight="1">
      <c r="A306" s="624" t="s">
        <v>52</v>
      </c>
      <c r="B306" s="625"/>
      <c r="C306" s="222" t="s">
        <v>43</v>
      </c>
      <c r="D306" s="223">
        <v>0</v>
      </c>
      <c r="E306" s="223">
        <f>D306*0.845</f>
        <v>0</v>
      </c>
      <c r="F306" s="223">
        <v>0</v>
      </c>
      <c r="G306" s="223">
        <f>F306*0.845</f>
        <v>0</v>
      </c>
      <c r="H306" s="223">
        <v>0</v>
      </c>
      <c r="I306" s="223">
        <f>H306*0.845</f>
        <v>0</v>
      </c>
      <c r="J306" s="223">
        <f aca="true" t="shared" si="72" ref="J306:K308">D306+F306+H306</f>
        <v>0</v>
      </c>
      <c r="K306" s="223">
        <f t="shared" si="72"/>
        <v>0</v>
      </c>
    </row>
    <row r="307" spans="1:11" ht="9.75" customHeight="1">
      <c r="A307" s="626"/>
      <c r="B307" s="627"/>
      <c r="C307" s="222" t="s">
        <v>44</v>
      </c>
      <c r="D307" s="223">
        <v>0</v>
      </c>
      <c r="E307" s="223">
        <f>D307*0.845</f>
        <v>0</v>
      </c>
      <c r="F307" s="223">
        <v>0</v>
      </c>
      <c r="G307" s="223">
        <f>F307*0.845</f>
        <v>0</v>
      </c>
      <c r="H307" s="223">
        <v>0</v>
      </c>
      <c r="I307" s="223">
        <f>H307*0.845</f>
        <v>0</v>
      </c>
      <c r="J307" s="223">
        <f t="shared" si="72"/>
        <v>0</v>
      </c>
      <c r="K307" s="223">
        <f t="shared" si="72"/>
        <v>0</v>
      </c>
    </row>
    <row r="308" spans="1:11" ht="9.75" customHeight="1">
      <c r="A308" s="626"/>
      <c r="B308" s="627"/>
      <c r="C308" s="222" t="s">
        <v>45</v>
      </c>
      <c r="D308" s="223">
        <v>0</v>
      </c>
      <c r="E308" s="223">
        <f>D308*0.845</f>
        <v>0</v>
      </c>
      <c r="F308" s="223">
        <v>0</v>
      </c>
      <c r="G308" s="223">
        <f>F308*0.845</f>
        <v>0</v>
      </c>
      <c r="H308" s="223">
        <v>0</v>
      </c>
      <c r="I308" s="223">
        <f>H308*0.845</f>
        <v>0</v>
      </c>
      <c r="J308" s="223">
        <f t="shared" si="72"/>
        <v>0</v>
      </c>
      <c r="K308" s="223">
        <f t="shared" si="72"/>
        <v>0</v>
      </c>
    </row>
    <row r="309" spans="1:11" ht="9.75" customHeight="1">
      <c r="A309" s="626"/>
      <c r="B309" s="627"/>
      <c r="C309" s="5" t="s">
        <v>46</v>
      </c>
      <c r="D309" s="224">
        <f>SUM(D306:D308)</f>
        <v>0</v>
      </c>
      <c r="E309" s="224">
        <f>SUM(E306:E308)</f>
        <v>0</v>
      </c>
      <c r="F309" s="224">
        <f>SUM(F306:F308)</f>
        <v>0</v>
      </c>
      <c r="G309" s="224">
        <f>SUM(G306:G308)</f>
        <v>0</v>
      </c>
      <c r="H309" s="224">
        <f>SUM(H306:H308)</f>
        <v>0</v>
      </c>
      <c r="I309" s="223">
        <f>H309*0.845</f>
        <v>0</v>
      </c>
      <c r="J309" s="224">
        <f>SUM(J306:J308)</f>
        <v>0</v>
      </c>
      <c r="K309" s="224">
        <f>SUM(K306:K308)</f>
        <v>0</v>
      </c>
    </row>
    <row r="310" spans="1:11" ht="9.75" customHeight="1">
      <c r="A310" s="626"/>
      <c r="B310" s="627"/>
      <c r="C310" s="222" t="s">
        <v>47</v>
      </c>
      <c r="D310" s="223">
        <v>0</v>
      </c>
      <c r="E310" s="223">
        <f>D310*0.889</f>
        <v>0</v>
      </c>
      <c r="F310" s="223">
        <v>0</v>
      </c>
      <c r="G310" s="223">
        <f>F310*0.889</f>
        <v>0</v>
      </c>
      <c r="H310" s="223">
        <v>0</v>
      </c>
      <c r="I310" s="223">
        <f>H310*0.889</f>
        <v>0</v>
      </c>
      <c r="J310" s="223">
        <f aca="true" t="shared" si="73" ref="J310:K314">D310+F310+H310</f>
        <v>0</v>
      </c>
      <c r="K310" s="223">
        <f t="shared" si="73"/>
        <v>0</v>
      </c>
    </row>
    <row r="311" spans="1:11" ht="9.75" customHeight="1">
      <c r="A311" s="626"/>
      <c r="B311" s="627"/>
      <c r="C311" s="222" t="s">
        <v>48</v>
      </c>
      <c r="D311" s="223">
        <v>0</v>
      </c>
      <c r="E311" s="223">
        <f>D311*0.889</f>
        <v>0</v>
      </c>
      <c r="F311" s="223">
        <v>0</v>
      </c>
      <c r="G311" s="223">
        <f>F311*0.889</f>
        <v>0</v>
      </c>
      <c r="H311" s="223">
        <v>0</v>
      </c>
      <c r="I311" s="223">
        <f>H311*0.889</f>
        <v>0</v>
      </c>
      <c r="J311" s="223">
        <f t="shared" si="73"/>
        <v>0</v>
      </c>
      <c r="K311" s="223">
        <f t="shared" si="73"/>
        <v>0</v>
      </c>
    </row>
    <row r="312" spans="1:11" ht="9.75" customHeight="1">
      <c r="A312" s="626"/>
      <c r="B312" s="627"/>
      <c r="C312" s="222" t="s">
        <v>50</v>
      </c>
      <c r="D312" s="223">
        <v>0</v>
      </c>
      <c r="E312" s="223">
        <f>D312*0.889</f>
        <v>0</v>
      </c>
      <c r="F312" s="223">
        <v>0</v>
      </c>
      <c r="G312" s="223">
        <f>F312*0.889</f>
        <v>0</v>
      </c>
      <c r="H312" s="223">
        <v>0</v>
      </c>
      <c r="I312" s="223">
        <f>H312*0.889</f>
        <v>0</v>
      </c>
      <c r="J312" s="223">
        <f t="shared" si="73"/>
        <v>0</v>
      </c>
      <c r="K312" s="223">
        <f t="shared" si="73"/>
        <v>0</v>
      </c>
    </row>
    <row r="313" spans="1:11" ht="9" customHeight="1">
      <c r="A313" s="626"/>
      <c r="B313" s="627"/>
      <c r="C313" s="222" t="s">
        <v>49</v>
      </c>
      <c r="D313" s="223">
        <v>0</v>
      </c>
      <c r="E313" s="223">
        <f>D313*0.889</f>
        <v>0</v>
      </c>
      <c r="F313" s="223">
        <v>0</v>
      </c>
      <c r="G313" s="223">
        <f>F313*0.889</f>
        <v>0</v>
      </c>
      <c r="H313" s="223">
        <v>0</v>
      </c>
      <c r="I313" s="223">
        <f>H313*0.889</f>
        <v>0</v>
      </c>
      <c r="J313" s="223">
        <f t="shared" si="73"/>
        <v>0</v>
      </c>
      <c r="K313" s="223">
        <f t="shared" si="73"/>
        <v>0</v>
      </c>
    </row>
    <row r="314" spans="1:11" ht="9" customHeight="1">
      <c r="A314" s="626"/>
      <c r="B314" s="627"/>
      <c r="C314" s="5" t="s">
        <v>51</v>
      </c>
      <c r="D314" s="224">
        <f>SUM(D310:D313)</f>
        <v>0</v>
      </c>
      <c r="E314" s="224">
        <f>SUM(E310:E313)</f>
        <v>0</v>
      </c>
      <c r="F314" s="224">
        <f>SUM(F310:F313)</f>
        <v>0</v>
      </c>
      <c r="G314" s="224">
        <f>SUM(G310:G313)</f>
        <v>0</v>
      </c>
      <c r="H314" s="224">
        <f>SUM(H310:H313)</f>
        <v>0</v>
      </c>
      <c r="I314" s="223">
        <f>H314*0.889</f>
        <v>0</v>
      </c>
      <c r="J314" s="224">
        <f t="shared" si="73"/>
        <v>0</v>
      </c>
      <c r="K314" s="224">
        <f t="shared" si="73"/>
        <v>0</v>
      </c>
    </row>
    <row r="315" spans="1:11" ht="9.75" customHeight="1">
      <c r="A315" s="628"/>
      <c r="B315" s="629"/>
      <c r="C315" s="225" t="s">
        <v>291</v>
      </c>
      <c r="D315" s="226">
        <f aca="true" t="shared" si="74" ref="D315:I315">D309+D314</f>
        <v>0</v>
      </c>
      <c r="E315" s="226">
        <f t="shared" si="74"/>
        <v>0</v>
      </c>
      <c r="F315" s="226">
        <f t="shared" si="74"/>
        <v>0</v>
      </c>
      <c r="G315" s="226">
        <f t="shared" si="74"/>
        <v>0</v>
      </c>
      <c r="H315" s="226">
        <f t="shared" si="74"/>
        <v>0</v>
      </c>
      <c r="I315" s="226">
        <f t="shared" si="74"/>
        <v>0</v>
      </c>
      <c r="J315" s="226">
        <f>J309+J314</f>
        <v>0</v>
      </c>
      <c r="K315" s="226">
        <f>K309+K314</f>
        <v>0</v>
      </c>
    </row>
    <row r="316" spans="1:11" ht="10.5" customHeight="1">
      <c r="A316" s="588" t="s">
        <v>53</v>
      </c>
      <c r="B316" s="588" t="s">
        <v>54</v>
      </c>
      <c r="C316" s="222" t="s">
        <v>43</v>
      </c>
      <c r="D316" s="68">
        <v>1300</v>
      </c>
      <c r="E316" s="68">
        <f>D316*0.845</f>
        <v>1098.5</v>
      </c>
      <c r="F316" s="68">
        <v>0</v>
      </c>
      <c r="G316" s="68">
        <f>F316*0.845</f>
        <v>0</v>
      </c>
      <c r="H316" s="68">
        <v>0</v>
      </c>
      <c r="I316" s="68">
        <f>H316*0.845</f>
        <v>0</v>
      </c>
      <c r="J316" s="68">
        <f aca="true" t="shared" si="75" ref="J316:K318">D316+F316+H316</f>
        <v>1300</v>
      </c>
      <c r="K316" s="68">
        <f t="shared" si="75"/>
        <v>1098.5</v>
      </c>
    </row>
    <row r="317" spans="1:11" ht="10.5" customHeight="1">
      <c r="A317" s="589"/>
      <c r="B317" s="589"/>
      <c r="C317" s="222" t="s">
        <v>44</v>
      </c>
      <c r="D317" s="68">
        <v>0</v>
      </c>
      <c r="E317" s="68">
        <f>D317*0.845</f>
        <v>0</v>
      </c>
      <c r="F317" s="68">
        <v>0</v>
      </c>
      <c r="G317" s="68">
        <f>F317*0.845</f>
        <v>0</v>
      </c>
      <c r="H317" s="68">
        <v>0</v>
      </c>
      <c r="I317" s="68">
        <f>H317*0.845</f>
        <v>0</v>
      </c>
      <c r="J317" s="68">
        <f t="shared" si="75"/>
        <v>0</v>
      </c>
      <c r="K317" s="68">
        <f t="shared" si="75"/>
        <v>0</v>
      </c>
    </row>
    <row r="318" spans="1:11" ht="10.5" customHeight="1">
      <c r="A318" s="589"/>
      <c r="B318" s="589"/>
      <c r="C318" s="222" t="s">
        <v>45</v>
      </c>
      <c r="D318" s="68">
        <v>0</v>
      </c>
      <c r="E318" s="68">
        <f>D318*0.845</f>
        <v>0</v>
      </c>
      <c r="F318" s="68">
        <v>0</v>
      </c>
      <c r="G318" s="68">
        <f>F318*0.845</f>
        <v>0</v>
      </c>
      <c r="H318" s="68">
        <v>0</v>
      </c>
      <c r="I318" s="68">
        <f>H318*0.845</f>
        <v>0</v>
      </c>
      <c r="J318" s="68">
        <f t="shared" si="75"/>
        <v>0</v>
      </c>
      <c r="K318" s="68">
        <f t="shared" si="75"/>
        <v>0</v>
      </c>
    </row>
    <row r="319" spans="1:11" ht="10.5" customHeight="1">
      <c r="A319" s="589"/>
      <c r="B319" s="589"/>
      <c r="C319" s="5" t="s">
        <v>46</v>
      </c>
      <c r="D319" s="140">
        <f>SUM(D316:D318)</f>
        <v>1300</v>
      </c>
      <c r="E319" s="140">
        <f>SUM(E316:E318)</f>
        <v>1098.5</v>
      </c>
      <c r="F319" s="140">
        <f>SUM(F316:F318)</f>
        <v>0</v>
      </c>
      <c r="G319" s="140">
        <f>SUM(G316:G318)</f>
        <v>0</v>
      </c>
      <c r="H319" s="140">
        <f>SUM(H316:H318)</f>
        <v>0</v>
      </c>
      <c r="I319" s="68">
        <f>H319*0.845</f>
        <v>0</v>
      </c>
      <c r="J319" s="140">
        <f>SUM(J316:J318)</f>
        <v>1300</v>
      </c>
      <c r="K319" s="140">
        <f>SUM(K316:K318)</f>
        <v>1098.5</v>
      </c>
    </row>
    <row r="320" spans="1:11" ht="10.5" customHeight="1">
      <c r="A320" s="589"/>
      <c r="B320" s="589"/>
      <c r="C320" s="222" t="s">
        <v>47</v>
      </c>
      <c r="D320" s="68">
        <v>200</v>
      </c>
      <c r="E320" s="68">
        <f>D320*0.889</f>
        <v>177.8</v>
      </c>
      <c r="F320" s="68">
        <v>0</v>
      </c>
      <c r="G320" s="68">
        <f>F320*0.889</f>
        <v>0</v>
      </c>
      <c r="H320" s="68">
        <v>0</v>
      </c>
      <c r="I320" s="68">
        <f>H320*0.889</f>
        <v>0</v>
      </c>
      <c r="J320" s="68">
        <f aca="true" t="shared" si="76" ref="J320:K323">D320+F320+H320</f>
        <v>200</v>
      </c>
      <c r="K320" s="68">
        <f t="shared" si="76"/>
        <v>177.8</v>
      </c>
    </row>
    <row r="321" spans="1:11" ht="10.5" customHeight="1">
      <c r="A321" s="589"/>
      <c r="B321" s="589"/>
      <c r="C321" s="222" t="s">
        <v>48</v>
      </c>
      <c r="D321" s="68">
        <v>0</v>
      </c>
      <c r="E321" s="68">
        <f>D321*0.889</f>
        <v>0</v>
      </c>
      <c r="F321" s="68">
        <v>0</v>
      </c>
      <c r="G321" s="68">
        <f>F321*0.889</f>
        <v>0</v>
      </c>
      <c r="H321" s="68">
        <v>0</v>
      </c>
      <c r="I321" s="68">
        <f>H321*0.889</f>
        <v>0</v>
      </c>
      <c r="J321" s="68">
        <f t="shared" si="76"/>
        <v>0</v>
      </c>
      <c r="K321" s="68">
        <f t="shared" si="76"/>
        <v>0</v>
      </c>
    </row>
    <row r="322" spans="1:11" ht="10.5" customHeight="1">
      <c r="A322" s="589"/>
      <c r="B322" s="589"/>
      <c r="C322" s="222" t="s">
        <v>50</v>
      </c>
      <c r="D322" s="68">
        <v>0</v>
      </c>
      <c r="E322" s="68">
        <f>D322*0.889</f>
        <v>0</v>
      </c>
      <c r="F322" s="68">
        <v>0</v>
      </c>
      <c r="G322" s="68">
        <f>F322*0.889</f>
        <v>0</v>
      </c>
      <c r="H322" s="68">
        <v>0</v>
      </c>
      <c r="I322" s="68">
        <f>H322*0.889</f>
        <v>0</v>
      </c>
      <c r="J322" s="68">
        <f t="shared" si="76"/>
        <v>0</v>
      </c>
      <c r="K322" s="68">
        <f t="shared" si="76"/>
        <v>0</v>
      </c>
    </row>
    <row r="323" spans="1:11" ht="10.5" customHeight="1">
      <c r="A323" s="589"/>
      <c r="B323" s="589"/>
      <c r="C323" s="222" t="s">
        <v>49</v>
      </c>
      <c r="D323" s="68">
        <v>0</v>
      </c>
      <c r="E323" s="68">
        <f>D323*0.889</f>
        <v>0</v>
      </c>
      <c r="F323" s="68">
        <v>0</v>
      </c>
      <c r="G323" s="68">
        <f>F323*0.889</f>
        <v>0</v>
      </c>
      <c r="H323" s="68">
        <v>0</v>
      </c>
      <c r="I323" s="68">
        <f>H323*0.889</f>
        <v>0</v>
      </c>
      <c r="J323" s="68">
        <f t="shared" si="76"/>
        <v>0</v>
      </c>
      <c r="K323" s="68">
        <f t="shared" si="76"/>
        <v>0</v>
      </c>
    </row>
    <row r="324" spans="1:11" ht="10.5" customHeight="1">
      <c r="A324" s="589"/>
      <c r="B324" s="589"/>
      <c r="C324" s="5" t="s">
        <v>51</v>
      </c>
      <c r="D324" s="140">
        <f>SUM(D320:D323)</f>
        <v>200</v>
      </c>
      <c r="E324" s="140">
        <f>SUM(E320:E323)</f>
        <v>177.8</v>
      </c>
      <c r="F324" s="140">
        <f>SUM(F320:F323)</f>
        <v>0</v>
      </c>
      <c r="G324" s="140">
        <f>SUM(G320:G323)</f>
        <v>0</v>
      </c>
      <c r="H324" s="140">
        <f>SUM(H320:H323)</f>
        <v>0</v>
      </c>
      <c r="I324" s="68">
        <f>H324*0.889</f>
        <v>0</v>
      </c>
      <c r="J324" s="140">
        <f>SUM(J320:J323)</f>
        <v>200</v>
      </c>
      <c r="K324" s="140">
        <f>SUM(K320:K323)</f>
        <v>177.8</v>
      </c>
    </row>
    <row r="325" spans="1:11" ht="10.5" customHeight="1">
      <c r="A325" s="589"/>
      <c r="B325" s="590"/>
      <c r="C325" s="225" t="s">
        <v>291</v>
      </c>
      <c r="D325" s="69">
        <f aca="true" t="shared" si="77" ref="D325:I325">D319+D324</f>
        <v>1500</v>
      </c>
      <c r="E325" s="69">
        <f t="shared" si="77"/>
        <v>1276.3</v>
      </c>
      <c r="F325" s="69">
        <f t="shared" si="77"/>
        <v>0</v>
      </c>
      <c r="G325" s="69">
        <f t="shared" si="77"/>
        <v>0</v>
      </c>
      <c r="H325" s="69">
        <f t="shared" si="77"/>
        <v>0</v>
      </c>
      <c r="I325" s="69">
        <f t="shared" si="77"/>
        <v>0</v>
      </c>
      <c r="J325" s="69">
        <f>J319+J324</f>
        <v>1500</v>
      </c>
      <c r="K325" s="69">
        <f>K319+K324</f>
        <v>1276.3</v>
      </c>
    </row>
    <row r="326" spans="1:11" ht="10.5" customHeight="1">
      <c r="A326" s="589"/>
      <c r="B326" s="588" t="s">
        <v>55</v>
      </c>
      <c r="C326" s="222" t="s">
        <v>43</v>
      </c>
      <c r="D326" s="68">
        <v>300</v>
      </c>
      <c r="E326" s="68">
        <f>D326*0.845</f>
        <v>253.5</v>
      </c>
      <c r="F326" s="68">
        <v>0</v>
      </c>
      <c r="G326" s="68">
        <f>F326*0.845</f>
        <v>0</v>
      </c>
      <c r="H326" s="68">
        <v>0</v>
      </c>
      <c r="I326" s="68">
        <v>0</v>
      </c>
      <c r="J326" s="68">
        <f aca="true" t="shared" si="78" ref="J326:K328">D326+F326+H326</f>
        <v>300</v>
      </c>
      <c r="K326" s="68">
        <f t="shared" si="78"/>
        <v>253.5</v>
      </c>
    </row>
    <row r="327" spans="1:11" ht="10.5" customHeight="1">
      <c r="A327" s="589"/>
      <c r="B327" s="589"/>
      <c r="C327" s="222" t="s">
        <v>44</v>
      </c>
      <c r="D327" s="68">
        <v>0</v>
      </c>
      <c r="E327" s="68">
        <f>D327*0.845</f>
        <v>0</v>
      </c>
      <c r="F327" s="68">
        <v>0</v>
      </c>
      <c r="G327" s="68">
        <f>F327*0.845</f>
        <v>0</v>
      </c>
      <c r="H327" s="68">
        <v>0</v>
      </c>
      <c r="I327" s="68">
        <v>0</v>
      </c>
      <c r="J327" s="68">
        <f t="shared" si="78"/>
        <v>0</v>
      </c>
      <c r="K327" s="68">
        <f t="shared" si="78"/>
        <v>0</v>
      </c>
    </row>
    <row r="328" spans="1:11" ht="10.5" customHeight="1">
      <c r="A328" s="589"/>
      <c r="B328" s="589"/>
      <c r="C328" s="222" t="s">
        <v>45</v>
      </c>
      <c r="D328" s="68">
        <v>0</v>
      </c>
      <c r="E328" s="68">
        <f>D328*0.845</f>
        <v>0</v>
      </c>
      <c r="F328" s="68">
        <v>0</v>
      </c>
      <c r="G328" s="68">
        <f>F328*0.845</f>
        <v>0</v>
      </c>
      <c r="H328" s="68">
        <v>0</v>
      </c>
      <c r="I328" s="68">
        <v>0</v>
      </c>
      <c r="J328" s="68">
        <f t="shared" si="78"/>
        <v>0</v>
      </c>
      <c r="K328" s="68">
        <f t="shared" si="78"/>
        <v>0</v>
      </c>
    </row>
    <row r="329" spans="1:11" ht="10.5" customHeight="1">
      <c r="A329" s="589"/>
      <c r="B329" s="589"/>
      <c r="C329" s="5" t="s">
        <v>46</v>
      </c>
      <c r="D329" s="140">
        <f>SUM(D326:D328)</f>
        <v>300</v>
      </c>
      <c r="E329" s="140">
        <f>SUM(E326:E328)</f>
        <v>253.5</v>
      </c>
      <c r="F329" s="140">
        <f>SUM(F326:F328)</f>
        <v>0</v>
      </c>
      <c r="G329" s="140">
        <f>SUM(G326:G328)</f>
        <v>0</v>
      </c>
      <c r="H329" s="140">
        <v>0</v>
      </c>
      <c r="I329" s="140">
        <v>0</v>
      </c>
      <c r="J329" s="140">
        <f>SUM(J326:J328)</f>
        <v>300</v>
      </c>
      <c r="K329" s="140">
        <f>SUM(K326:K328)</f>
        <v>253.5</v>
      </c>
    </row>
    <row r="330" spans="1:11" ht="10.5" customHeight="1">
      <c r="A330" s="589"/>
      <c r="B330" s="589"/>
      <c r="C330" s="222" t="s">
        <v>47</v>
      </c>
      <c r="D330" s="68">
        <v>0</v>
      </c>
      <c r="E330" s="68">
        <f>D330*0.889</f>
        <v>0</v>
      </c>
      <c r="F330" s="68">
        <v>0</v>
      </c>
      <c r="G330" s="68">
        <f>F330*0.889</f>
        <v>0</v>
      </c>
      <c r="H330" s="68">
        <v>600</v>
      </c>
      <c r="I330" s="68">
        <f>H330*0.889</f>
        <v>533.4</v>
      </c>
      <c r="J330" s="68">
        <f aca="true" t="shared" si="79" ref="J330:K333">D330+F330+H330</f>
        <v>600</v>
      </c>
      <c r="K330" s="68">
        <f t="shared" si="79"/>
        <v>533.4</v>
      </c>
    </row>
    <row r="331" spans="1:11" ht="10.5" customHeight="1">
      <c r="A331" s="589"/>
      <c r="B331" s="589"/>
      <c r="C331" s="222" t="s">
        <v>48</v>
      </c>
      <c r="D331" s="68">
        <v>0</v>
      </c>
      <c r="E331" s="68">
        <f>D331*0.889</f>
        <v>0</v>
      </c>
      <c r="F331" s="68">
        <v>0</v>
      </c>
      <c r="G331" s="68">
        <f>F331*0.889</f>
        <v>0</v>
      </c>
      <c r="H331" s="68">
        <v>500</v>
      </c>
      <c r="I331" s="68">
        <f>H331*0.889</f>
        <v>444.5</v>
      </c>
      <c r="J331" s="68">
        <f t="shared" si="79"/>
        <v>500</v>
      </c>
      <c r="K331" s="68">
        <f t="shared" si="79"/>
        <v>444.5</v>
      </c>
    </row>
    <row r="332" spans="1:11" ht="10.5" customHeight="1">
      <c r="A332" s="589"/>
      <c r="B332" s="589"/>
      <c r="C332" s="222" t="s">
        <v>50</v>
      </c>
      <c r="D332" s="68">
        <v>0</v>
      </c>
      <c r="E332" s="68">
        <f>D332*0.889</f>
        <v>0</v>
      </c>
      <c r="F332" s="68">
        <v>0</v>
      </c>
      <c r="G332" s="68">
        <f>F332*0.889</f>
        <v>0</v>
      </c>
      <c r="H332" s="68">
        <v>0</v>
      </c>
      <c r="I332" s="68">
        <f>H332*0.889</f>
        <v>0</v>
      </c>
      <c r="J332" s="68">
        <f t="shared" si="79"/>
        <v>0</v>
      </c>
      <c r="K332" s="68">
        <f t="shared" si="79"/>
        <v>0</v>
      </c>
    </row>
    <row r="333" spans="1:11" ht="10.5" customHeight="1">
      <c r="A333" s="589"/>
      <c r="B333" s="589"/>
      <c r="C333" s="222" t="s">
        <v>49</v>
      </c>
      <c r="D333" s="68">
        <v>0</v>
      </c>
      <c r="E333" s="68">
        <f>D333*0.889</f>
        <v>0</v>
      </c>
      <c r="F333" s="68">
        <v>0</v>
      </c>
      <c r="G333" s="68">
        <f>F333*0.889</f>
        <v>0</v>
      </c>
      <c r="H333" s="68">
        <v>0</v>
      </c>
      <c r="I333" s="68">
        <f>H333*0.889</f>
        <v>0</v>
      </c>
      <c r="J333" s="68">
        <f t="shared" si="79"/>
        <v>0</v>
      </c>
      <c r="K333" s="68">
        <f t="shared" si="79"/>
        <v>0</v>
      </c>
    </row>
    <row r="334" spans="1:11" ht="10.5" customHeight="1">
      <c r="A334" s="589"/>
      <c r="B334" s="589"/>
      <c r="C334" s="5" t="s">
        <v>51</v>
      </c>
      <c r="D334" s="140">
        <f>SUM(D330:D333)</f>
        <v>0</v>
      </c>
      <c r="E334" s="140">
        <f>SUM(E330:E333)</f>
        <v>0</v>
      </c>
      <c r="F334" s="140">
        <f>SUM(F330:F333)</f>
        <v>0</v>
      </c>
      <c r="G334" s="140">
        <f>SUM(G330:G333)</f>
        <v>0</v>
      </c>
      <c r="H334" s="140">
        <v>1100</v>
      </c>
      <c r="I334" s="68">
        <f>I330+I331+I332+I333</f>
        <v>977.9</v>
      </c>
      <c r="J334" s="140">
        <f>SUM(J330:J333)</f>
        <v>1100</v>
      </c>
      <c r="K334" s="140">
        <f>SUM(K330:K333)</f>
        <v>977.9</v>
      </c>
    </row>
    <row r="335" spans="1:11" ht="10.5" customHeight="1">
      <c r="A335" s="590"/>
      <c r="B335" s="590"/>
      <c r="C335" s="225" t="s">
        <v>291</v>
      </c>
      <c r="D335" s="69">
        <f>D329+D334</f>
        <v>300</v>
      </c>
      <c r="E335" s="69">
        <f aca="true" t="shared" si="80" ref="E335:K335">E329+E334</f>
        <v>253.5</v>
      </c>
      <c r="F335" s="69">
        <f t="shared" si="80"/>
        <v>0</v>
      </c>
      <c r="G335" s="69">
        <f t="shared" si="80"/>
        <v>0</v>
      </c>
      <c r="H335" s="69">
        <f t="shared" si="80"/>
        <v>1100</v>
      </c>
      <c r="I335" s="243">
        <f>I329+I334</f>
        <v>977.9</v>
      </c>
      <c r="J335" s="69">
        <f t="shared" si="80"/>
        <v>1400</v>
      </c>
      <c r="K335" s="69">
        <f t="shared" si="80"/>
        <v>1231.4</v>
      </c>
    </row>
    <row r="336" spans="1:11" ht="10.5" customHeight="1">
      <c r="A336" s="606" t="s">
        <v>56</v>
      </c>
      <c r="B336" s="637"/>
      <c r="C336" s="599"/>
      <c r="D336" s="52">
        <f aca="true" t="shared" si="81" ref="D336:K336">D325+D335</f>
        <v>1800</v>
      </c>
      <c r="E336" s="52">
        <f t="shared" si="81"/>
        <v>1529.8</v>
      </c>
      <c r="F336" s="52">
        <f t="shared" si="81"/>
        <v>0</v>
      </c>
      <c r="G336" s="52">
        <f t="shared" si="81"/>
        <v>0</v>
      </c>
      <c r="H336" s="52">
        <f t="shared" si="81"/>
        <v>1100</v>
      </c>
      <c r="I336" s="52">
        <f t="shared" si="81"/>
        <v>977.9</v>
      </c>
      <c r="J336" s="52">
        <f t="shared" si="81"/>
        <v>2900</v>
      </c>
      <c r="K336" s="52">
        <f t="shared" si="81"/>
        <v>2507.7</v>
      </c>
    </row>
    <row r="337" spans="1:11" ht="10.5" customHeight="1">
      <c r="A337" s="624" t="s">
        <v>9</v>
      </c>
      <c r="B337" s="625"/>
      <c r="C337" s="222" t="s">
        <v>43</v>
      </c>
      <c r="D337" s="68">
        <f>D306+D316+D326</f>
        <v>1600</v>
      </c>
      <c r="E337" s="68">
        <f aca="true" t="shared" si="82" ref="E337:K339">E306+E316+E326</f>
        <v>1352</v>
      </c>
      <c r="F337" s="68">
        <f t="shared" si="82"/>
        <v>0</v>
      </c>
      <c r="G337" s="68">
        <f t="shared" si="82"/>
        <v>0</v>
      </c>
      <c r="H337" s="68">
        <f t="shared" si="82"/>
        <v>0</v>
      </c>
      <c r="I337" s="68">
        <f t="shared" si="82"/>
        <v>0</v>
      </c>
      <c r="J337" s="68">
        <f t="shared" si="82"/>
        <v>1600</v>
      </c>
      <c r="K337" s="68">
        <f t="shared" si="82"/>
        <v>1352</v>
      </c>
    </row>
    <row r="338" spans="1:11" ht="10.5" customHeight="1">
      <c r="A338" s="626"/>
      <c r="B338" s="627"/>
      <c r="C338" s="222" t="s">
        <v>44</v>
      </c>
      <c r="D338" s="68">
        <f>D307+D317+D327</f>
        <v>0</v>
      </c>
      <c r="E338" s="68">
        <f t="shared" si="82"/>
        <v>0</v>
      </c>
      <c r="F338" s="68">
        <f t="shared" si="82"/>
        <v>0</v>
      </c>
      <c r="G338" s="68">
        <f t="shared" si="82"/>
        <v>0</v>
      </c>
      <c r="H338" s="68">
        <f t="shared" si="82"/>
        <v>0</v>
      </c>
      <c r="I338" s="68">
        <f t="shared" si="82"/>
        <v>0</v>
      </c>
      <c r="J338" s="68">
        <f>J307+J317+J327</f>
        <v>0</v>
      </c>
      <c r="K338" s="68">
        <f>K307+K317+K327</f>
        <v>0</v>
      </c>
    </row>
    <row r="339" spans="1:11" ht="10.5" customHeight="1">
      <c r="A339" s="626"/>
      <c r="B339" s="627"/>
      <c r="C339" s="222" t="s">
        <v>45</v>
      </c>
      <c r="D339" s="68">
        <f>D308+D318+D328</f>
        <v>0</v>
      </c>
      <c r="E339" s="68">
        <f t="shared" si="82"/>
        <v>0</v>
      </c>
      <c r="F339" s="68">
        <f t="shared" si="82"/>
        <v>0</v>
      </c>
      <c r="G339" s="68">
        <f t="shared" si="82"/>
        <v>0</v>
      </c>
      <c r="H339" s="68">
        <f t="shared" si="82"/>
        <v>0</v>
      </c>
      <c r="I339" s="68">
        <f t="shared" si="82"/>
        <v>0</v>
      </c>
      <c r="J339" s="68">
        <f>J308+J318+J328</f>
        <v>0</v>
      </c>
      <c r="K339" s="68">
        <f>K308+K318+K328</f>
        <v>0</v>
      </c>
    </row>
    <row r="340" spans="1:11" ht="10.5" customHeight="1">
      <c r="A340" s="626"/>
      <c r="B340" s="627"/>
      <c r="C340" s="225" t="s">
        <v>46</v>
      </c>
      <c r="D340" s="69">
        <f aca="true" t="shared" si="83" ref="D340:I340">SUM(D337:D339)</f>
        <v>1600</v>
      </c>
      <c r="E340" s="69">
        <f t="shared" si="83"/>
        <v>1352</v>
      </c>
      <c r="F340" s="69">
        <f t="shared" si="83"/>
        <v>0</v>
      </c>
      <c r="G340" s="69">
        <f t="shared" si="83"/>
        <v>0</v>
      </c>
      <c r="H340" s="69">
        <f t="shared" si="83"/>
        <v>0</v>
      </c>
      <c r="I340" s="69">
        <f t="shared" si="83"/>
        <v>0</v>
      </c>
      <c r="J340" s="69">
        <f>SUM(J337:J339)</f>
        <v>1600</v>
      </c>
      <c r="K340" s="69">
        <f>SUM(K337:K339)</f>
        <v>1352</v>
      </c>
    </row>
    <row r="341" spans="1:11" ht="10.5" customHeight="1">
      <c r="A341" s="626"/>
      <c r="B341" s="627"/>
      <c r="C341" s="222" t="s">
        <v>47</v>
      </c>
      <c r="D341" s="68">
        <f aca="true" t="shared" si="84" ref="D341:K344">D310+D320+D330</f>
        <v>200</v>
      </c>
      <c r="E341" s="68">
        <f t="shared" si="84"/>
        <v>177.8</v>
      </c>
      <c r="F341" s="68">
        <f t="shared" si="84"/>
        <v>0</v>
      </c>
      <c r="G341" s="68">
        <f t="shared" si="84"/>
        <v>0</v>
      </c>
      <c r="H341" s="68">
        <f t="shared" si="84"/>
        <v>600</v>
      </c>
      <c r="I341" s="68">
        <f t="shared" si="84"/>
        <v>533.4</v>
      </c>
      <c r="J341" s="68">
        <f t="shared" si="84"/>
        <v>800</v>
      </c>
      <c r="K341" s="68">
        <f t="shared" si="84"/>
        <v>711.2</v>
      </c>
    </row>
    <row r="342" spans="1:11" ht="10.5" customHeight="1">
      <c r="A342" s="626"/>
      <c r="B342" s="627"/>
      <c r="C342" s="222" t="s">
        <v>48</v>
      </c>
      <c r="D342" s="68">
        <f t="shared" si="84"/>
        <v>0</v>
      </c>
      <c r="E342" s="68">
        <f t="shared" si="84"/>
        <v>0</v>
      </c>
      <c r="F342" s="68">
        <f t="shared" si="84"/>
        <v>0</v>
      </c>
      <c r="G342" s="68">
        <f t="shared" si="84"/>
        <v>0</v>
      </c>
      <c r="H342" s="68">
        <f t="shared" si="84"/>
        <v>500</v>
      </c>
      <c r="I342" s="68">
        <f t="shared" si="84"/>
        <v>444.5</v>
      </c>
      <c r="J342" s="68">
        <f t="shared" si="84"/>
        <v>500</v>
      </c>
      <c r="K342" s="68">
        <f t="shared" si="84"/>
        <v>444.5</v>
      </c>
    </row>
    <row r="343" spans="1:11" ht="10.5" customHeight="1">
      <c r="A343" s="626"/>
      <c r="B343" s="627"/>
      <c r="C343" s="222" t="s">
        <v>50</v>
      </c>
      <c r="D343" s="68">
        <f t="shared" si="84"/>
        <v>0</v>
      </c>
      <c r="E343" s="68">
        <f t="shared" si="84"/>
        <v>0</v>
      </c>
      <c r="F343" s="68">
        <f t="shared" si="84"/>
        <v>0</v>
      </c>
      <c r="G343" s="68">
        <f t="shared" si="84"/>
        <v>0</v>
      </c>
      <c r="H343" s="68">
        <f t="shared" si="84"/>
        <v>0</v>
      </c>
      <c r="I343" s="68">
        <f t="shared" si="84"/>
        <v>0</v>
      </c>
      <c r="J343" s="68">
        <f t="shared" si="84"/>
        <v>0</v>
      </c>
      <c r="K343" s="68">
        <f t="shared" si="84"/>
        <v>0</v>
      </c>
    </row>
    <row r="344" spans="1:11" ht="10.5" customHeight="1">
      <c r="A344" s="626"/>
      <c r="B344" s="627"/>
      <c r="C344" s="222" t="s">
        <v>49</v>
      </c>
      <c r="D344" s="68">
        <f t="shared" si="84"/>
        <v>0</v>
      </c>
      <c r="E344" s="68">
        <f t="shared" si="84"/>
        <v>0</v>
      </c>
      <c r="F344" s="68">
        <f t="shared" si="84"/>
        <v>0</v>
      </c>
      <c r="G344" s="68">
        <f t="shared" si="84"/>
        <v>0</v>
      </c>
      <c r="H344" s="68">
        <f t="shared" si="84"/>
        <v>0</v>
      </c>
      <c r="I344" s="68">
        <f t="shared" si="84"/>
        <v>0</v>
      </c>
      <c r="J344" s="68">
        <f t="shared" si="84"/>
        <v>0</v>
      </c>
      <c r="K344" s="68">
        <f t="shared" si="84"/>
        <v>0</v>
      </c>
    </row>
    <row r="345" spans="1:11" ht="10.5" customHeight="1">
      <c r="A345" s="626"/>
      <c r="B345" s="627"/>
      <c r="C345" s="225" t="s">
        <v>51</v>
      </c>
      <c r="D345" s="69">
        <f aca="true" t="shared" si="85" ref="D345:K345">SUM(D341:D344)</f>
        <v>200</v>
      </c>
      <c r="E345" s="69">
        <f t="shared" si="85"/>
        <v>177.8</v>
      </c>
      <c r="F345" s="69">
        <f t="shared" si="85"/>
        <v>0</v>
      </c>
      <c r="G345" s="69">
        <f t="shared" si="85"/>
        <v>0</v>
      </c>
      <c r="H345" s="69">
        <f t="shared" si="85"/>
        <v>1100</v>
      </c>
      <c r="I345" s="69">
        <f t="shared" si="85"/>
        <v>977.9</v>
      </c>
      <c r="J345" s="69">
        <f t="shared" si="85"/>
        <v>1300</v>
      </c>
      <c r="K345" s="69">
        <f t="shared" si="85"/>
        <v>1155.7</v>
      </c>
    </row>
    <row r="346" spans="1:11" ht="10.5" customHeight="1">
      <c r="A346" s="628"/>
      <c r="B346" s="629"/>
      <c r="C346" s="227" t="s">
        <v>9</v>
      </c>
      <c r="D346" s="52">
        <f aca="true" t="shared" si="86" ref="D346:J346">D340+D345</f>
        <v>1800</v>
      </c>
      <c r="E346" s="52">
        <f t="shared" si="86"/>
        <v>1529.8</v>
      </c>
      <c r="F346" s="52">
        <f t="shared" si="86"/>
        <v>0</v>
      </c>
      <c r="G346" s="52">
        <f t="shared" si="86"/>
        <v>0</v>
      </c>
      <c r="H346" s="52">
        <f t="shared" si="86"/>
        <v>1100</v>
      </c>
      <c r="I346" s="52">
        <f t="shared" si="86"/>
        <v>977.9</v>
      </c>
      <c r="J346" s="52">
        <f t="shared" si="86"/>
        <v>2900</v>
      </c>
      <c r="K346" s="52">
        <f>K340+K345</f>
        <v>2507.7</v>
      </c>
    </row>
    <row r="347" spans="1:11" s="55" customFormat="1" ht="10.5" customHeight="1">
      <c r="A347" s="373"/>
      <c r="B347" s="373"/>
      <c r="C347" s="377"/>
      <c r="D347" s="153"/>
      <c r="E347" s="153"/>
      <c r="F347" s="153"/>
      <c r="G347" s="153"/>
      <c r="H347" s="153"/>
      <c r="I347" s="153"/>
      <c r="J347" s="153"/>
      <c r="K347" s="153"/>
    </row>
    <row r="348" spans="1:11" s="55" customFormat="1" ht="10.5" customHeight="1">
      <c r="A348" s="373"/>
      <c r="B348" s="373"/>
      <c r="C348" s="377"/>
      <c r="D348" s="153"/>
      <c r="E348" s="153"/>
      <c r="F348" s="153"/>
      <c r="G348" s="153"/>
      <c r="H348" s="153"/>
      <c r="I348" s="153"/>
      <c r="J348" s="153"/>
      <c r="K348" s="153"/>
    </row>
    <row r="349" spans="1:11" s="55" customFormat="1" ht="10.5" customHeight="1">
      <c r="A349" s="373"/>
      <c r="B349" s="373"/>
      <c r="C349" s="377"/>
      <c r="D349" s="153"/>
      <c r="E349" s="153"/>
      <c r="F349" s="153"/>
      <c r="G349" s="153"/>
      <c r="H349" s="153"/>
      <c r="I349" s="153"/>
      <c r="J349" s="153"/>
      <c r="K349" s="153"/>
    </row>
    <row r="350" spans="1:11" s="55" customFormat="1" ht="10.5" customHeight="1">
      <c r="A350" s="373"/>
      <c r="B350" s="373"/>
      <c r="C350" s="377"/>
      <c r="D350" s="153"/>
      <c r="E350" s="153"/>
      <c r="F350" s="153"/>
      <c r="G350" s="153"/>
      <c r="H350" s="153"/>
      <c r="I350" s="153"/>
      <c r="J350" s="153"/>
      <c r="K350" s="153"/>
    </row>
    <row r="351" spans="1:11" s="55" customFormat="1" ht="10.5" customHeight="1">
      <c r="A351" s="373"/>
      <c r="B351" s="373"/>
      <c r="C351" s="377"/>
      <c r="D351" s="153"/>
      <c r="E351" s="153"/>
      <c r="F351" s="153"/>
      <c r="G351" s="153"/>
      <c r="H351" s="153"/>
      <c r="I351" s="153"/>
      <c r="J351" s="153"/>
      <c r="K351" s="153"/>
    </row>
    <row r="352" spans="1:11" s="55" customFormat="1" ht="10.5" customHeight="1">
      <c r="A352" s="373"/>
      <c r="B352" s="373"/>
      <c r="C352" s="377"/>
      <c r="D352" s="153"/>
      <c r="E352" s="153"/>
      <c r="F352" s="153"/>
      <c r="G352" s="153"/>
      <c r="H352" s="153"/>
      <c r="I352" s="153"/>
      <c r="J352" s="153"/>
      <c r="K352" s="153"/>
    </row>
    <row r="353" spans="1:11" s="55" customFormat="1" ht="10.5" customHeight="1">
      <c r="A353" s="373"/>
      <c r="B353" s="373"/>
      <c r="C353" s="377"/>
      <c r="D353" s="153"/>
      <c r="E353" s="153"/>
      <c r="F353" s="153"/>
      <c r="G353" s="153"/>
      <c r="H353" s="153"/>
      <c r="I353" s="153"/>
      <c r="J353" s="153"/>
      <c r="K353" s="153"/>
    </row>
    <row r="354" spans="1:11" s="55" customFormat="1" ht="10.5" customHeight="1">
      <c r="A354" s="373"/>
      <c r="B354" s="373"/>
      <c r="C354" s="377"/>
      <c r="D354" s="153"/>
      <c r="E354" s="153"/>
      <c r="F354" s="153"/>
      <c r="G354" s="153"/>
      <c r="H354" s="153"/>
      <c r="I354" s="153"/>
      <c r="J354" s="153"/>
      <c r="K354" s="153"/>
    </row>
    <row r="355" spans="1:11" s="55" customFormat="1" ht="10.5" customHeight="1">
      <c r="A355" s="373"/>
      <c r="B355" s="373"/>
      <c r="C355" s="377"/>
      <c r="D355" s="153"/>
      <c r="E355" s="153"/>
      <c r="F355" s="153"/>
      <c r="G355" s="153"/>
      <c r="H355" s="153"/>
      <c r="I355" s="153"/>
      <c r="J355" s="153"/>
      <c r="K355" s="153"/>
    </row>
    <row r="356" spans="1:11" s="55" customFormat="1" ht="10.5" customHeight="1">
      <c r="A356" s="373"/>
      <c r="B356" s="373"/>
      <c r="C356" s="377"/>
      <c r="D356" s="153"/>
      <c r="E356" s="153"/>
      <c r="F356" s="153"/>
      <c r="G356" s="153"/>
      <c r="H356" s="153"/>
      <c r="I356" s="153"/>
      <c r="J356" s="153"/>
      <c r="K356" s="153"/>
    </row>
    <row r="357" spans="1:11" s="55" customFormat="1" ht="10.5" customHeight="1">
      <c r="A357" s="373"/>
      <c r="B357" s="373"/>
      <c r="C357" s="377"/>
      <c r="D357" s="153"/>
      <c r="E357" s="153"/>
      <c r="F357" s="153"/>
      <c r="G357" s="153"/>
      <c r="H357" s="153"/>
      <c r="I357" s="153"/>
      <c r="J357" s="153"/>
      <c r="K357" s="153"/>
    </row>
    <row r="358" spans="1:11" s="55" customFormat="1" ht="10.5" customHeight="1">
      <c r="A358" s="373"/>
      <c r="B358" s="373"/>
      <c r="C358" s="377"/>
      <c r="D358" s="153"/>
      <c r="E358" s="153"/>
      <c r="F358" s="153"/>
      <c r="G358" s="153"/>
      <c r="H358" s="153"/>
      <c r="I358" s="153"/>
      <c r="J358" s="153"/>
      <c r="K358" s="153"/>
    </row>
    <row r="359" spans="1:11" s="55" customFormat="1" ht="10.5" customHeight="1">
      <c r="A359" s="373"/>
      <c r="B359" s="373"/>
      <c r="C359" s="377"/>
      <c r="D359" s="153"/>
      <c r="E359" s="153"/>
      <c r="F359" s="153"/>
      <c r="G359" s="153"/>
      <c r="H359" s="153"/>
      <c r="I359" s="153"/>
      <c r="J359" s="153"/>
      <c r="K359" s="153"/>
    </row>
    <row r="360" spans="1:11" s="55" customFormat="1" ht="10.5" customHeight="1">
      <c r="A360" s="373"/>
      <c r="B360" s="373"/>
      <c r="C360" s="377"/>
      <c r="D360" s="153"/>
      <c r="E360" s="153"/>
      <c r="F360" s="153"/>
      <c r="G360" s="153"/>
      <c r="H360" s="153"/>
      <c r="I360" s="153"/>
      <c r="J360" s="153"/>
      <c r="K360" s="153"/>
    </row>
    <row r="361" spans="1:11" s="55" customFormat="1" ht="10.5" customHeight="1">
      <c r="A361" s="373"/>
      <c r="B361" s="373"/>
      <c r="C361" s="377"/>
      <c r="D361" s="153"/>
      <c r="E361" s="153"/>
      <c r="F361" s="153"/>
      <c r="G361" s="153"/>
      <c r="H361" s="153"/>
      <c r="I361" s="153"/>
      <c r="J361" s="153"/>
      <c r="K361" s="153"/>
    </row>
    <row r="362" spans="1:11" s="55" customFormat="1" ht="10.5" customHeight="1">
      <c r="A362" s="373"/>
      <c r="B362" s="373"/>
      <c r="C362" s="377"/>
      <c r="D362" s="153"/>
      <c r="E362" s="153"/>
      <c r="F362" s="153"/>
      <c r="G362" s="153"/>
      <c r="H362" s="153"/>
      <c r="I362" s="153"/>
      <c r="J362" s="153"/>
      <c r="K362" s="153"/>
    </row>
    <row r="363" spans="1:11" ht="12.75">
      <c r="A363" s="638" t="s">
        <v>22</v>
      </c>
      <c r="B363" s="638"/>
      <c r="C363" s="638"/>
      <c r="D363" s="219"/>
      <c r="E363" s="219"/>
      <c r="F363" s="219"/>
      <c r="G363" s="219"/>
      <c r="H363" s="219"/>
      <c r="I363" s="219"/>
      <c r="J363" s="219"/>
      <c r="K363" s="219"/>
    </row>
    <row r="364" spans="1:11" ht="12.75">
      <c r="A364" s="638" t="s">
        <v>60</v>
      </c>
      <c r="B364" s="638"/>
      <c r="C364" s="638"/>
      <c r="D364" s="219"/>
      <c r="E364" s="219"/>
      <c r="F364" s="219"/>
      <c r="G364" s="219"/>
      <c r="H364" s="219"/>
      <c r="I364" s="219"/>
      <c r="J364" s="219"/>
      <c r="K364" s="219"/>
    </row>
    <row r="365" spans="1:11" ht="12.75">
      <c r="A365" s="646" t="s">
        <v>511</v>
      </c>
      <c r="B365" s="646"/>
      <c r="C365" s="646"/>
      <c r="D365" s="646"/>
      <c r="E365" s="646"/>
      <c r="F365" s="646"/>
      <c r="G365" s="646"/>
      <c r="H365" s="646"/>
      <c r="I365" s="646"/>
      <c r="J365" s="646"/>
      <c r="K365" s="646"/>
    </row>
    <row r="366" spans="1:11" ht="10.5" customHeight="1">
      <c r="A366" s="219"/>
      <c r="B366" s="219"/>
      <c r="C366" s="219"/>
      <c r="D366" s="219"/>
      <c r="E366" s="219"/>
      <c r="F366" s="219"/>
      <c r="G366" s="219"/>
      <c r="H366" s="219"/>
      <c r="I366" s="219"/>
      <c r="J366" s="219"/>
      <c r="K366" s="244" t="s">
        <v>59</v>
      </c>
    </row>
    <row r="367" spans="1:11" ht="11.25" customHeight="1">
      <c r="A367" s="639" t="s">
        <v>37</v>
      </c>
      <c r="B367" s="640"/>
      <c r="C367" s="645" t="s">
        <v>38</v>
      </c>
      <c r="D367" s="647" t="s">
        <v>39</v>
      </c>
      <c r="E367" s="647"/>
      <c r="F367" s="647"/>
      <c r="G367" s="647"/>
      <c r="H367" s="647"/>
      <c r="I367" s="647"/>
      <c r="J367" s="647"/>
      <c r="K367" s="647"/>
    </row>
    <row r="368" spans="1:11" ht="10.5" customHeight="1">
      <c r="A368" s="641"/>
      <c r="B368" s="642"/>
      <c r="C368" s="645"/>
      <c r="D368" s="591" t="s">
        <v>61</v>
      </c>
      <c r="E368" s="591"/>
      <c r="F368" s="591" t="s">
        <v>62</v>
      </c>
      <c r="G368" s="591"/>
      <c r="H368" s="591" t="s">
        <v>63</v>
      </c>
      <c r="I368" s="591"/>
      <c r="J368" s="591" t="s">
        <v>64</v>
      </c>
      <c r="K368" s="591"/>
    </row>
    <row r="369" spans="1:11" ht="10.5" customHeight="1">
      <c r="A369" s="643"/>
      <c r="B369" s="644"/>
      <c r="C369" s="645"/>
      <c r="D369" s="221" t="s">
        <v>40</v>
      </c>
      <c r="E369" s="221" t="s">
        <v>41</v>
      </c>
      <c r="F369" s="221" t="s">
        <v>40</v>
      </c>
      <c r="G369" s="221" t="s">
        <v>41</v>
      </c>
      <c r="H369" s="221" t="s">
        <v>40</v>
      </c>
      <c r="I369" s="221" t="s">
        <v>41</v>
      </c>
      <c r="J369" s="221" t="s">
        <v>40</v>
      </c>
      <c r="K369" s="221" t="s">
        <v>41</v>
      </c>
    </row>
    <row r="370" spans="1:11" ht="10.5" customHeight="1">
      <c r="A370" s="624" t="s">
        <v>52</v>
      </c>
      <c r="B370" s="625"/>
      <c r="C370" s="222" t="s">
        <v>43</v>
      </c>
      <c r="D370" s="223">
        <v>0</v>
      </c>
      <c r="E370" s="223">
        <f>D370*0.845</f>
        <v>0</v>
      </c>
      <c r="F370" s="223">
        <v>0</v>
      </c>
      <c r="G370" s="223">
        <f>F370*0.845</f>
        <v>0</v>
      </c>
      <c r="H370" s="223">
        <v>0</v>
      </c>
      <c r="I370" s="223">
        <f>H370*0.845</f>
        <v>0</v>
      </c>
      <c r="J370" s="223">
        <f aca="true" t="shared" si="87" ref="J370:K372">D370+F370+H370</f>
        <v>0</v>
      </c>
      <c r="K370" s="223">
        <f t="shared" si="87"/>
        <v>0</v>
      </c>
    </row>
    <row r="371" spans="1:11" ht="9.75" customHeight="1">
      <c r="A371" s="626"/>
      <c r="B371" s="627"/>
      <c r="C371" s="222" t="s">
        <v>44</v>
      </c>
      <c r="D371" s="223">
        <v>0</v>
      </c>
      <c r="E371" s="223">
        <f>D371*0.845</f>
        <v>0</v>
      </c>
      <c r="F371" s="223">
        <v>0</v>
      </c>
      <c r="G371" s="223">
        <f>F371*0.845</f>
        <v>0</v>
      </c>
      <c r="H371" s="223">
        <v>0</v>
      </c>
      <c r="I371" s="223">
        <f>H371*0.845</f>
        <v>0</v>
      </c>
      <c r="J371" s="223">
        <f t="shared" si="87"/>
        <v>0</v>
      </c>
      <c r="K371" s="223">
        <f t="shared" si="87"/>
        <v>0</v>
      </c>
    </row>
    <row r="372" spans="1:11" ht="10.5" customHeight="1">
      <c r="A372" s="626"/>
      <c r="B372" s="627"/>
      <c r="C372" s="222" t="s">
        <v>45</v>
      </c>
      <c r="D372" s="223">
        <v>0</v>
      </c>
      <c r="E372" s="223">
        <f>D372*0.845</f>
        <v>0</v>
      </c>
      <c r="F372" s="223">
        <v>0</v>
      </c>
      <c r="G372" s="223">
        <f>F372*0.845</f>
        <v>0</v>
      </c>
      <c r="H372" s="223">
        <v>0</v>
      </c>
      <c r="I372" s="223">
        <f>H372*0.845</f>
        <v>0</v>
      </c>
      <c r="J372" s="223">
        <f t="shared" si="87"/>
        <v>0</v>
      </c>
      <c r="K372" s="223">
        <f t="shared" si="87"/>
        <v>0</v>
      </c>
    </row>
    <row r="373" spans="1:11" ht="10.5" customHeight="1">
      <c r="A373" s="626"/>
      <c r="B373" s="627"/>
      <c r="C373" s="5" t="s">
        <v>46</v>
      </c>
      <c r="D373" s="224">
        <f>SUM(D370:D372)</f>
        <v>0</v>
      </c>
      <c r="E373" s="224">
        <f>SUM(E370:E372)</f>
        <v>0</v>
      </c>
      <c r="F373" s="224">
        <f>SUM(F370:F372)</f>
        <v>0</v>
      </c>
      <c r="G373" s="224">
        <f>SUM(G370:G372)</f>
        <v>0</v>
      </c>
      <c r="H373" s="224">
        <f>SUM(H370:H372)</f>
        <v>0</v>
      </c>
      <c r="I373" s="223">
        <f>H373*0.845</f>
        <v>0</v>
      </c>
      <c r="J373" s="224">
        <f>SUM(J370:J372)</f>
        <v>0</v>
      </c>
      <c r="K373" s="224">
        <f>SUM(K370:K372)</f>
        <v>0</v>
      </c>
    </row>
    <row r="374" spans="1:11" ht="9.75" customHeight="1">
      <c r="A374" s="626"/>
      <c r="B374" s="627"/>
      <c r="C374" s="222" t="s">
        <v>47</v>
      </c>
      <c r="D374" s="223">
        <v>0</v>
      </c>
      <c r="E374" s="223">
        <f>D374*0.889</f>
        <v>0</v>
      </c>
      <c r="F374" s="223">
        <v>0</v>
      </c>
      <c r="G374" s="223">
        <f>F374*0.889</f>
        <v>0</v>
      </c>
      <c r="H374" s="223">
        <v>0</v>
      </c>
      <c r="I374" s="223">
        <f>H374*0.889</f>
        <v>0</v>
      </c>
      <c r="J374" s="223">
        <f aca="true" t="shared" si="88" ref="J374:K378">D374+F374+H374</f>
        <v>0</v>
      </c>
      <c r="K374" s="223">
        <f t="shared" si="88"/>
        <v>0</v>
      </c>
    </row>
    <row r="375" spans="1:11" ht="10.5" customHeight="1">
      <c r="A375" s="626"/>
      <c r="B375" s="627"/>
      <c r="C375" s="222" t="s">
        <v>48</v>
      </c>
      <c r="D375" s="223">
        <v>0</v>
      </c>
      <c r="E375" s="223">
        <f>D375*0.889</f>
        <v>0</v>
      </c>
      <c r="F375" s="223">
        <v>0</v>
      </c>
      <c r="G375" s="223">
        <f>F375*0.889</f>
        <v>0</v>
      </c>
      <c r="H375" s="223">
        <v>0</v>
      </c>
      <c r="I375" s="223">
        <f>H375*0.889</f>
        <v>0</v>
      </c>
      <c r="J375" s="223">
        <f t="shared" si="88"/>
        <v>0</v>
      </c>
      <c r="K375" s="223">
        <f t="shared" si="88"/>
        <v>0</v>
      </c>
    </row>
    <row r="376" spans="1:11" ht="10.5" customHeight="1">
      <c r="A376" s="626"/>
      <c r="B376" s="627"/>
      <c r="C376" s="222" t="s">
        <v>50</v>
      </c>
      <c r="D376" s="223">
        <v>0</v>
      </c>
      <c r="E376" s="223">
        <f>D376*0.889</f>
        <v>0</v>
      </c>
      <c r="F376" s="223">
        <v>0</v>
      </c>
      <c r="G376" s="223">
        <f>F376*0.889</f>
        <v>0</v>
      </c>
      <c r="H376" s="223">
        <v>0</v>
      </c>
      <c r="I376" s="223">
        <f>H376*0.889</f>
        <v>0</v>
      </c>
      <c r="J376" s="223">
        <f t="shared" si="88"/>
        <v>0</v>
      </c>
      <c r="K376" s="223">
        <f t="shared" si="88"/>
        <v>0</v>
      </c>
    </row>
    <row r="377" spans="1:11" ht="10.5" customHeight="1">
      <c r="A377" s="626"/>
      <c r="B377" s="627"/>
      <c r="C377" s="222" t="s">
        <v>49</v>
      </c>
      <c r="D377" s="223">
        <v>0</v>
      </c>
      <c r="E377" s="223">
        <f>D377*0.889</f>
        <v>0</v>
      </c>
      <c r="F377" s="223">
        <v>0</v>
      </c>
      <c r="G377" s="223">
        <f>F377*0.889</f>
        <v>0</v>
      </c>
      <c r="H377" s="223">
        <v>0</v>
      </c>
      <c r="I377" s="223">
        <f>H377*0.889</f>
        <v>0</v>
      </c>
      <c r="J377" s="223">
        <f t="shared" si="88"/>
        <v>0</v>
      </c>
      <c r="K377" s="223">
        <f t="shared" si="88"/>
        <v>0</v>
      </c>
    </row>
    <row r="378" spans="1:11" ht="10.5" customHeight="1">
      <c r="A378" s="626"/>
      <c r="B378" s="627"/>
      <c r="C378" s="5" t="s">
        <v>51</v>
      </c>
      <c r="D378" s="224">
        <f>SUM(D374:D377)</f>
        <v>0</v>
      </c>
      <c r="E378" s="224">
        <f>SUM(E374:E377)</f>
        <v>0</v>
      </c>
      <c r="F378" s="224">
        <f>SUM(F374:F377)</f>
        <v>0</v>
      </c>
      <c r="G378" s="224">
        <f>SUM(G374:G377)</f>
        <v>0</v>
      </c>
      <c r="H378" s="224">
        <f>SUM(H374:H377)</f>
        <v>0</v>
      </c>
      <c r="I378" s="223">
        <f>H378*0.889</f>
        <v>0</v>
      </c>
      <c r="J378" s="224">
        <f t="shared" si="88"/>
        <v>0</v>
      </c>
      <c r="K378" s="224">
        <f t="shared" si="88"/>
        <v>0</v>
      </c>
    </row>
    <row r="379" spans="1:11" ht="10.5" customHeight="1">
      <c r="A379" s="628"/>
      <c r="B379" s="629"/>
      <c r="C379" s="225" t="s">
        <v>291</v>
      </c>
      <c r="D379" s="226">
        <f aca="true" t="shared" si="89" ref="D379:I379">D373+D378</f>
        <v>0</v>
      </c>
      <c r="E379" s="226">
        <f t="shared" si="89"/>
        <v>0</v>
      </c>
      <c r="F379" s="226">
        <f t="shared" si="89"/>
        <v>0</v>
      </c>
      <c r="G379" s="226">
        <f t="shared" si="89"/>
        <v>0</v>
      </c>
      <c r="H379" s="226">
        <f t="shared" si="89"/>
        <v>0</v>
      </c>
      <c r="I379" s="226">
        <f t="shared" si="89"/>
        <v>0</v>
      </c>
      <c r="J379" s="226">
        <f>J373+J378</f>
        <v>0</v>
      </c>
      <c r="K379" s="226">
        <f>K373+K378</f>
        <v>0</v>
      </c>
    </row>
    <row r="380" spans="1:11" ht="9.75" customHeight="1">
      <c r="A380" s="588" t="s">
        <v>53</v>
      </c>
      <c r="B380" s="588" t="s">
        <v>54</v>
      </c>
      <c r="C380" s="222" t="s">
        <v>43</v>
      </c>
      <c r="D380" s="223">
        <v>300</v>
      </c>
      <c r="E380" s="223">
        <f>D380*0.845</f>
        <v>253.5</v>
      </c>
      <c r="F380" s="223">
        <v>0</v>
      </c>
      <c r="G380" s="223">
        <f>F380*0.845</f>
        <v>0</v>
      </c>
      <c r="H380" s="223">
        <v>0</v>
      </c>
      <c r="I380" s="223">
        <f>H380*0.845</f>
        <v>0</v>
      </c>
      <c r="J380" s="223">
        <f aca="true" t="shared" si="90" ref="J380:K382">D380+F380+H380</f>
        <v>300</v>
      </c>
      <c r="K380" s="223">
        <f t="shared" si="90"/>
        <v>253.5</v>
      </c>
    </row>
    <row r="381" spans="1:11" ht="9.75" customHeight="1">
      <c r="A381" s="589"/>
      <c r="B381" s="589"/>
      <c r="C381" s="222" t="s">
        <v>44</v>
      </c>
      <c r="D381" s="223">
        <v>40</v>
      </c>
      <c r="E381" s="223">
        <f>D381*0.845</f>
        <v>33.8</v>
      </c>
      <c r="F381" s="223">
        <v>0</v>
      </c>
      <c r="G381" s="223">
        <f>F381*0.845</f>
        <v>0</v>
      </c>
      <c r="H381" s="223">
        <v>0</v>
      </c>
      <c r="I381" s="223">
        <f>H381*0.845</f>
        <v>0</v>
      </c>
      <c r="J381" s="223">
        <f t="shared" si="90"/>
        <v>40</v>
      </c>
      <c r="K381" s="223">
        <f t="shared" si="90"/>
        <v>33.8</v>
      </c>
    </row>
    <row r="382" spans="1:11" ht="9.75" customHeight="1">
      <c r="A382" s="589"/>
      <c r="B382" s="589"/>
      <c r="C382" s="222" t="s">
        <v>45</v>
      </c>
      <c r="D382" s="223">
        <v>10</v>
      </c>
      <c r="E382" s="223">
        <f>D382*0.845</f>
        <v>8.45</v>
      </c>
      <c r="F382" s="223">
        <v>0</v>
      </c>
      <c r="G382" s="223">
        <f>F382*0.845</f>
        <v>0</v>
      </c>
      <c r="H382" s="223">
        <v>0</v>
      </c>
      <c r="I382" s="223">
        <f>H382*0.845</f>
        <v>0</v>
      </c>
      <c r="J382" s="223">
        <f t="shared" si="90"/>
        <v>10</v>
      </c>
      <c r="K382" s="223">
        <f t="shared" si="90"/>
        <v>8.45</v>
      </c>
    </row>
    <row r="383" spans="1:11" ht="10.5" customHeight="1">
      <c r="A383" s="589"/>
      <c r="B383" s="589"/>
      <c r="C383" s="5" t="s">
        <v>46</v>
      </c>
      <c r="D383" s="224">
        <f>SUM(D380:D382)</f>
        <v>350</v>
      </c>
      <c r="E383" s="224">
        <f>SUM(E380:E382)</f>
        <v>295.75</v>
      </c>
      <c r="F383" s="224">
        <f>SUM(F380:F382)</f>
        <v>0</v>
      </c>
      <c r="G383" s="224">
        <f>SUM(G380:G382)</f>
        <v>0</v>
      </c>
      <c r="H383" s="224">
        <f>SUM(H380:H382)</f>
        <v>0</v>
      </c>
      <c r="I383" s="223">
        <f>H383*0.845</f>
        <v>0</v>
      </c>
      <c r="J383" s="224">
        <f>SUM(J380:J382)</f>
        <v>350</v>
      </c>
      <c r="K383" s="224">
        <f>SUM(K380:K382)</f>
        <v>295.75</v>
      </c>
    </row>
    <row r="384" spans="1:11" ht="10.5" customHeight="1">
      <c r="A384" s="589"/>
      <c r="B384" s="589"/>
      <c r="C384" s="222" t="s">
        <v>47</v>
      </c>
      <c r="D384" s="223">
        <v>400</v>
      </c>
      <c r="E384" s="223">
        <f>D384*0.889</f>
        <v>355.6</v>
      </c>
      <c r="F384" s="223">
        <v>0</v>
      </c>
      <c r="G384" s="223">
        <f>F384*0.889</f>
        <v>0</v>
      </c>
      <c r="H384" s="223">
        <v>0</v>
      </c>
      <c r="I384" s="223">
        <f>H384*0.889</f>
        <v>0</v>
      </c>
      <c r="J384" s="223">
        <f aca="true" t="shared" si="91" ref="J384:K387">D384+F384+H384</f>
        <v>400</v>
      </c>
      <c r="K384" s="223">
        <f t="shared" si="91"/>
        <v>355.6</v>
      </c>
    </row>
    <row r="385" spans="1:11" ht="11.25" customHeight="1">
      <c r="A385" s="589"/>
      <c r="B385" s="589"/>
      <c r="C385" s="222" t="s">
        <v>48</v>
      </c>
      <c r="D385" s="223">
        <v>0</v>
      </c>
      <c r="E385" s="223">
        <f>D385*0.889</f>
        <v>0</v>
      </c>
      <c r="F385" s="223">
        <v>0</v>
      </c>
      <c r="G385" s="223">
        <f>F385*0.889</f>
        <v>0</v>
      </c>
      <c r="H385" s="223">
        <v>0</v>
      </c>
      <c r="I385" s="223">
        <f>H385*0.889</f>
        <v>0</v>
      </c>
      <c r="J385" s="223">
        <f t="shared" si="91"/>
        <v>0</v>
      </c>
      <c r="K385" s="223">
        <f t="shared" si="91"/>
        <v>0</v>
      </c>
    </row>
    <row r="386" spans="1:11" ht="10.5" customHeight="1">
      <c r="A386" s="589"/>
      <c r="B386" s="589"/>
      <c r="C386" s="222" t="s">
        <v>50</v>
      </c>
      <c r="D386" s="223">
        <v>0</v>
      </c>
      <c r="E386" s="223">
        <f>D386*0.889</f>
        <v>0</v>
      </c>
      <c r="F386" s="223">
        <v>0</v>
      </c>
      <c r="G386" s="223">
        <f>F386*0.889</f>
        <v>0</v>
      </c>
      <c r="H386" s="223">
        <v>0</v>
      </c>
      <c r="I386" s="223">
        <f>H386*0.889</f>
        <v>0</v>
      </c>
      <c r="J386" s="223">
        <f t="shared" si="91"/>
        <v>0</v>
      </c>
      <c r="K386" s="223">
        <f t="shared" si="91"/>
        <v>0</v>
      </c>
    </row>
    <row r="387" spans="1:11" ht="11.25" customHeight="1">
      <c r="A387" s="589"/>
      <c r="B387" s="589"/>
      <c r="C387" s="222" t="s">
        <v>49</v>
      </c>
      <c r="D387" s="223">
        <v>0</v>
      </c>
      <c r="E387" s="223">
        <f>D387*0.889</f>
        <v>0</v>
      </c>
      <c r="F387" s="223">
        <v>0</v>
      </c>
      <c r="G387" s="223">
        <f>F387*0.889</f>
        <v>0</v>
      </c>
      <c r="H387" s="223">
        <v>0</v>
      </c>
      <c r="I387" s="223">
        <f>H387*0.889</f>
        <v>0</v>
      </c>
      <c r="J387" s="223">
        <f t="shared" si="91"/>
        <v>0</v>
      </c>
      <c r="K387" s="223">
        <f t="shared" si="91"/>
        <v>0</v>
      </c>
    </row>
    <row r="388" spans="1:11" ht="11.25" customHeight="1">
      <c r="A388" s="589"/>
      <c r="B388" s="589"/>
      <c r="C388" s="5" t="s">
        <v>51</v>
      </c>
      <c r="D388" s="224">
        <f>SUM(D384:D387)</f>
        <v>400</v>
      </c>
      <c r="E388" s="224">
        <f>SUM(E384:E387)</f>
        <v>355.6</v>
      </c>
      <c r="F388" s="224">
        <f>SUM(F384:F387)</f>
        <v>0</v>
      </c>
      <c r="G388" s="224">
        <f>SUM(G384:G387)</f>
        <v>0</v>
      </c>
      <c r="H388" s="224">
        <f>SUM(H384:H387)</f>
        <v>0</v>
      </c>
      <c r="I388" s="223">
        <f>H388*0.889</f>
        <v>0</v>
      </c>
      <c r="J388" s="224">
        <f>SUM(J384:J387)</f>
        <v>400</v>
      </c>
      <c r="K388" s="224">
        <f>SUM(K384:K387)</f>
        <v>355.6</v>
      </c>
    </row>
    <row r="389" spans="1:11" ht="10.5" customHeight="1">
      <c r="A389" s="589"/>
      <c r="B389" s="590"/>
      <c r="C389" s="225" t="s">
        <v>291</v>
      </c>
      <c r="D389" s="226">
        <f aca="true" t="shared" si="92" ref="D389:I389">D383+D388</f>
        <v>750</v>
      </c>
      <c r="E389" s="226">
        <f t="shared" si="92"/>
        <v>651.35</v>
      </c>
      <c r="F389" s="226">
        <f t="shared" si="92"/>
        <v>0</v>
      </c>
      <c r="G389" s="226">
        <f t="shared" si="92"/>
        <v>0</v>
      </c>
      <c r="H389" s="226">
        <f t="shared" si="92"/>
        <v>0</v>
      </c>
      <c r="I389" s="226">
        <f t="shared" si="92"/>
        <v>0</v>
      </c>
      <c r="J389" s="226">
        <f>J383+J388</f>
        <v>750</v>
      </c>
      <c r="K389" s="226">
        <f>K383+K388</f>
        <v>651.35</v>
      </c>
    </row>
    <row r="390" spans="1:11" ht="10.5" customHeight="1">
      <c r="A390" s="589"/>
      <c r="B390" s="588" t="s">
        <v>55</v>
      </c>
      <c r="C390" s="222" t="s">
        <v>43</v>
      </c>
      <c r="D390" s="223">
        <v>0</v>
      </c>
      <c r="E390" s="223">
        <f>D390*0.845</f>
        <v>0</v>
      </c>
      <c r="F390" s="223">
        <v>0</v>
      </c>
      <c r="G390" s="223">
        <f>F390*0.845</f>
        <v>0</v>
      </c>
      <c r="H390" s="223">
        <v>0</v>
      </c>
      <c r="I390" s="223">
        <v>0</v>
      </c>
      <c r="J390" s="223">
        <f aca="true" t="shared" si="93" ref="J390:K392">D390+F390+H390</f>
        <v>0</v>
      </c>
      <c r="K390" s="223">
        <f t="shared" si="93"/>
        <v>0</v>
      </c>
    </row>
    <row r="391" spans="1:11" ht="9.75" customHeight="1">
      <c r="A391" s="589"/>
      <c r="B391" s="589"/>
      <c r="C391" s="222" t="s">
        <v>44</v>
      </c>
      <c r="D391" s="223">
        <v>0</v>
      </c>
      <c r="E391" s="223">
        <f>D391*0.845</f>
        <v>0</v>
      </c>
      <c r="F391" s="223">
        <v>0</v>
      </c>
      <c r="G391" s="223">
        <f>F391*0.845</f>
        <v>0</v>
      </c>
      <c r="H391" s="223">
        <v>0</v>
      </c>
      <c r="I391" s="223">
        <v>0</v>
      </c>
      <c r="J391" s="223">
        <f t="shared" si="93"/>
        <v>0</v>
      </c>
      <c r="K391" s="223">
        <f t="shared" si="93"/>
        <v>0</v>
      </c>
    </row>
    <row r="392" spans="1:11" ht="10.5" customHeight="1">
      <c r="A392" s="589"/>
      <c r="B392" s="589"/>
      <c r="C392" s="222" t="s">
        <v>45</v>
      </c>
      <c r="D392" s="223">
        <v>0</v>
      </c>
      <c r="E392" s="223">
        <f>D392*0.845</f>
        <v>0</v>
      </c>
      <c r="F392" s="223">
        <v>0</v>
      </c>
      <c r="G392" s="223">
        <f>F392*0.845</f>
        <v>0</v>
      </c>
      <c r="H392" s="223">
        <v>0</v>
      </c>
      <c r="I392" s="223">
        <v>0</v>
      </c>
      <c r="J392" s="223">
        <f t="shared" si="93"/>
        <v>0</v>
      </c>
      <c r="K392" s="223">
        <f t="shared" si="93"/>
        <v>0</v>
      </c>
    </row>
    <row r="393" spans="1:11" ht="9.75" customHeight="1">
      <c r="A393" s="589"/>
      <c r="B393" s="589"/>
      <c r="C393" s="5" t="s">
        <v>46</v>
      </c>
      <c r="D393" s="224">
        <f>SUM(D390:D392)</f>
        <v>0</v>
      </c>
      <c r="E393" s="224">
        <f>SUM(E390:E392)</f>
        <v>0</v>
      </c>
      <c r="F393" s="224">
        <f>SUM(F390:F392)</f>
        <v>0</v>
      </c>
      <c r="G393" s="224">
        <f>SUM(G390:G392)</f>
        <v>0</v>
      </c>
      <c r="H393" s="224">
        <v>0</v>
      </c>
      <c r="I393" s="224">
        <v>0</v>
      </c>
      <c r="J393" s="224">
        <f>SUM(J390:J392)</f>
        <v>0</v>
      </c>
      <c r="K393" s="224">
        <f>SUM(K390:K392)</f>
        <v>0</v>
      </c>
    </row>
    <row r="394" spans="1:11" ht="9.75" customHeight="1">
      <c r="A394" s="589"/>
      <c r="B394" s="589"/>
      <c r="C394" s="222" t="s">
        <v>47</v>
      </c>
      <c r="D394" s="223">
        <v>0</v>
      </c>
      <c r="E394" s="223">
        <f>D394*0.889</f>
        <v>0</v>
      </c>
      <c r="F394" s="223">
        <v>0</v>
      </c>
      <c r="G394" s="223">
        <f>F394*0.889</f>
        <v>0</v>
      </c>
      <c r="H394" s="223">
        <v>0</v>
      </c>
      <c r="I394" s="223">
        <f>H394*0.889</f>
        <v>0</v>
      </c>
      <c r="J394" s="223">
        <f aca="true" t="shared" si="94" ref="J394:K397">D394+F394+H394</f>
        <v>0</v>
      </c>
      <c r="K394" s="223">
        <f t="shared" si="94"/>
        <v>0</v>
      </c>
    </row>
    <row r="395" spans="1:11" ht="9.75" customHeight="1">
      <c r="A395" s="589"/>
      <c r="B395" s="589"/>
      <c r="C395" s="222" t="s">
        <v>48</v>
      </c>
      <c r="D395" s="223">
        <v>0</v>
      </c>
      <c r="E395" s="223">
        <f>D395*0.889</f>
        <v>0</v>
      </c>
      <c r="F395" s="223">
        <v>0</v>
      </c>
      <c r="G395" s="223">
        <f>F395*0.889</f>
        <v>0</v>
      </c>
      <c r="H395" s="223">
        <v>0</v>
      </c>
      <c r="I395" s="223">
        <f>H395*0.889</f>
        <v>0</v>
      </c>
      <c r="J395" s="223">
        <f t="shared" si="94"/>
        <v>0</v>
      </c>
      <c r="K395" s="223">
        <f t="shared" si="94"/>
        <v>0</v>
      </c>
    </row>
    <row r="396" spans="1:11" ht="10.5" customHeight="1">
      <c r="A396" s="589"/>
      <c r="B396" s="589"/>
      <c r="C396" s="222" t="s">
        <v>50</v>
      </c>
      <c r="D396" s="223">
        <v>0</v>
      </c>
      <c r="E396" s="223">
        <f>D396*0.889</f>
        <v>0</v>
      </c>
      <c r="F396" s="223">
        <v>0</v>
      </c>
      <c r="G396" s="223">
        <f>F396*0.889</f>
        <v>0</v>
      </c>
      <c r="H396" s="223">
        <v>0</v>
      </c>
      <c r="I396" s="223">
        <f>H396*0.889</f>
        <v>0</v>
      </c>
      <c r="J396" s="223">
        <f t="shared" si="94"/>
        <v>0</v>
      </c>
      <c r="K396" s="223">
        <f t="shared" si="94"/>
        <v>0</v>
      </c>
    </row>
    <row r="397" spans="1:11" ht="10.5" customHeight="1">
      <c r="A397" s="589"/>
      <c r="B397" s="589"/>
      <c r="C397" s="222" t="s">
        <v>49</v>
      </c>
      <c r="D397" s="223">
        <v>0</v>
      </c>
      <c r="E397" s="223">
        <f>D397*0.889</f>
        <v>0</v>
      </c>
      <c r="F397" s="223">
        <v>0</v>
      </c>
      <c r="G397" s="223">
        <f>F397*0.889</f>
        <v>0</v>
      </c>
      <c r="H397" s="223">
        <v>0</v>
      </c>
      <c r="I397" s="223">
        <f>H397*0.889</f>
        <v>0</v>
      </c>
      <c r="J397" s="223">
        <f t="shared" si="94"/>
        <v>0</v>
      </c>
      <c r="K397" s="223">
        <f t="shared" si="94"/>
        <v>0</v>
      </c>
    </row>
    <row r="398" spans="1:11" ht="10.5" customHeight="1">
      <c r="A398" s="589"/>
      <c r="B398" s="589"/>
      <c r="C398" s="5" t="s">
        <v>51</v>
      </c>
      <c r="D398" s="224">
        <f>SUM(D394:D397)</f>
        <v>0</v>
      </c>
      <c r="E398" s="224">
        <f>SUM(E394:E397)</f>
        <v>0</v>
      </c>
      <c r="F398" s="224">
        <f>SUM(F394:F397)</f>
        <v>0</v>
      </c>
      <c r="G398" s="224">
        <f>SUM(G394:G397)</f>
        <v>0</v>
      </c>
      <c r="H398" s="224"/>
      <c r="I398" s="223">
        <f>I394+I395+I396+I397</f>
        <v>0</v>
      </c>
      <c r="J398" s="224">
        <f>SUM(J394:J397)</f>
        <v>0</v>
      </c>
      <c r="K398" s="224">
        <f>SUM(K394:K397)</f>
        <v>0</v>
      </c>
    </row>
    <row r="399" spans="1:11" ht="10.5" customHeight="1">
      <c r="A399" s="590"/>
      <c r="B399" s="590"/>
      <c r="C399" s="225" t="s">
        <v>291</v>
      </c>
      <c r="D399" s="226">
        <f>D393+D398</f>
        <v>0</v>
      </c>
      <c r="E399" s="226">
        <f aca="true" t="shared" si="95" ref="E399:K399">E393+E398</f>
        <v>0</v>
      </c>
      <c r="F399" s="226">
        <f t="shared" si="95"/>
        <v>0</v>
      </c>
      <c r="G399" s="226">
        <f t="shared" si="95"/>
        <v>0</v>
      </c>
      <c r="H399" s="226">
        <f t="shared" si="95"/>
        <v>0</v>
      </c>
      <c r="I399" s="245">
        <f>I393+I398</f>
        <v>0</v>
      </c>
      <c r="J399" s="226">
        <f t="shared" si="95"/>
        <v>0</v>
      </c>
      <c r="K399" s="226">
        <f t="shared" si="95"/>
        <v>0</v>
      </c>
    </row>
    <row r="400" spans="1:11" ht="10.5" customHeight="1">
      <c r="A400" s="606" t="s">
        <v>56</v>
      </c>
      <c r="B400" s="637"/>
      <c r="C400" s="599"/>
      <c r="D400" s="53">
        <f aca="true" t="shared" si="96" ref="D400:K400">D389+D399</f>
        <v>750</v>
      </c>
      <c r="E400" s="53">
        <f t="shared" si="96"/>
        <v>651.35</v>
      </c>
      <c r="F400" s="53">
        <f t="shared" si="96"/>
        <v>0</v>
      </c>
      <c r="G400" s="53">
        <f t="shared" si="96"/>
        <v>0</v>
      </c>
      <c r="H400" s="53">
        <f t="shared" si="96"/>
        <v>0</v>
      </c>
      <c r="I400" s="53">
        <f t="shared" si="96"/>
        <v>0</v>
      </c>
      <c r="J400" s="53">
        <f t="shared" si="96"/>
        <v>750</v>
      </c>
      <c r="K400" s="53">
        <f t="shared" si="96"/>
        <v>651.35</v>
      </c>
    </row>
    <row r="401" spans="1:11" ht="10.5" customHeight="1">
      <c r="A401" s="624" t="s">
        <v>9</v>
      </c>
      <c r="B401" s="625"/>
      <c r="C401" s="222" t="s">
        <v>43</v>
      </c>
      <c r="D401" s="223">
        <f>D370+D380+D390</f>
        <v>300</v>
      </c>
      <c r="E401" s="223">
        <f aca="true" t="shared" si="97" ref="E401:K403">E370+E380+E390</f>
        <v>253.5</v>
      </c>
      <c r="F401" s="223">
        <f t="shared" si="97"/>
        <v>0</v>
      </c>
      <c r="G401" s="223">
        <f t="shared" si="97"/>
        <v>0</v>
      </c>
      <c r="H401" s="223">
        <f t="shared" si="97"/>
        <v>0</v>
      </c>
      <c r="I401" s="223">
        <f t="shared" si="97"/>
        <v>0</v>
      </c>
      <c r="J401" s="223">
        <f t="shared" si="97"/>
        <v>300</v>
      </c>
      <c r="K401" s="223">
        <f t="shared" si="97"/>
        <v>253.5</v>
      </c>
    </row>
    <row r="402" spans="1:11" ht="10.5" customHeight="1">
      <c r="A402" s="626"/>
      <c r="B402" s="627"/>
      <c r="C402" s="222" t="s">
        <v>44</v>
      </c>
      <c r="D402" s="223">
        <f>D371+D381+D391</f>
        <v>40</v>
      </c>
      <c r="E402" s="223">
        <f t="shared" si="97"/>
        <v>33.8</v>
      </c>
      <c r="F402" s="223">
        <f t="shared" si="97"/>
        <v>0</v>
      </c>
      <c r="G402" s="223">
        <f t="shared" si="97"/>
        <v>0</v>
      </c>
      <c r="H402" s="223">
        <f t="shared" si="97"/>
        <v>0</v>
      </c>
      <c r="I402" s="223">
        <f t="shared" si="97"/>
        <v>0</v>
      </c>
      <c r="J402" s="223">
        <f>J371+J381+J391</f>
        <v>40</v>
      </c>
      <c r="K402" s="223">
        <f>K371+K381+K391</f>
        <v>33.8</v>
      </c>
    </row>
    <row r="403" spans="1:11" ht="9.75" customHeight="1">
      <c r="A403" s="626"/>
      <c r="B403" s="627"/>
      <c r="C403" s="222" t="s">
        <v>45</v>
      </c>
      <c r="D403" s="223">
        <f>D372+D382+D392</f>
        <v>10</v>
      </c>
      <c r="E403" s="223">
        <f t="shared" si="97"/>
        <v>8.45</v>
      </c>
      <c r="F403" s="223">
        <f t="shared" si="97"/>
        <v>0</v>
      </c>
      <c r="G403" s="223">
        <f t="shared" si="97"/>
        <v>0</v>
      </c>
      <c r="H403" s="223">
        <f t="shared" si="97"/>
        <v>0</v>
      </c>
      <c r="I403" s="223">
        <f t="shared" si="97"/>
        <v>0</v>
      </c>
      <c r="J403" s="223">
        <f>J372+J382+J392</f>
        <v>10</v>
      </c>
      <c r="K403" s="223">
        <f>K372+K382+K392</f>
        <v>8.45</v>
      </c>
    </row>
    <row r="404" spans="1:11" ht="10.5" customHeight="1">
      <c r="A404" s="626"/>
      <c r="B404" s="627"/>
      <c r="C404" s="225" t="s">
        <v>46</v>
      </c>
      <c r="D404" s="226">
        <f aca="true" t="shared" si="98" ref="D404:I404">SUM(D401:D403)</f>
        <v>350</v>
      </c>
      <c r="E404" s="226">
        <f t="shared" si="98"/>
        <v>295.75</v>
      </c>
      <c r="F404" s="226">
        <f t="shared" si="98"/>
        <v>0</v>
      </c>
      <c r="G404" s="226">
        <f t="shared" si="98"/>
        <v>0</v>
      </c>
      <c r="H404" s="226">
        <f t="shared" si="98"/>
        <v>0</v>
      </c>
      <c r="I404" s="226">
        <f t="shared" si="98"/>
        <v>0</v>
      </c>
      <c r="J404" s="226">
        <f>SUM(J401:J403)</f>
        <v>350</v>
      </c>
      <c r="K404" s="226">
        <f>SUM(K401:K403)</f>
        <v>295.75</v>
      </c>
    </row>
    <row r="405" spans="1:11" ht="10.5" customHeight="1">
      <c r="A405" s="626"/>
      <c r="B405" s="627"/>
      <c r="C405" s="222" t="s">
        <v>47</v>
      </c>
      <c r="D405" s="223">
        <f aca="true" t="shared" si="99" ref="D405:K408">D374+D384+D394</f>
        <v>400</v>
      </c>
      <c r="E405" s="223">
        <f t="shared" si="99"/>
        <v>355.6</v>
      </c>
      <c r="F405" s="223">
        <f t="shared" si="99"/>
        <v>0</v>
      </c>
      <c r="G405" s="223">
        <f t="shared" si="99"/>
        <v>0</v>
      </c>
      <c r="H405" s="223">
        <f t="shared" si="99"/>
        <v>0</v>
      </c>
      <c r="I405" s="223">
        <f t="shared" si="99"/>
        <v>0</v>
      </c>
      <c r="J405" s="223">
        <f t="shared" si="99"/>
        <v>400</v>
      </c>
      <c r="K405" s="223">
        <f t="shared" si="99"/>
        <v>355.6</v>
      </c>
    </row>
    <row r="406" spans="1:11" ht="10.5" customHeight="1">
      <c r="A406" s="626"/>
      <c r="B406" s="627"/>
      <c r="C406" s="222" t="s">
        <v>48</v>
      </c>
      <c r="D406" s="223">
        <f t="shared" si="99"/>
        <v>0</v>
      </c>
      <c r="E406" s="223">
        <f t="shared" si="99"/>
        <v>0</v>
      </c>
      <c r="F406" s="223">
        <f t="shared" si="99"/>
        <v>0</v>
      </c>
      <c r="G406" s="223">
        <f t="shared" si="99"/>
        <v>0</v>
      </c>
      <c r="H406" s="223">
        <f t="shared" si="99"/>
        <v>0</v>
      </c>
      <c r="I406" s="223">
        <f t="shared" si="99"/>
        <v>0</v>
      </c>
      <c r="J406" s="223">
        <f t="shared" si="99"/>
        <v>0</v>
      </c>
      <c r="K406" s="223">
        <f t="shared" si="99"/>
        <v>0</v>
      </c>
    </row>
    <row r="407" spans="1:11" ht="9.75" customHeight="1">
      <c r="A407" s="626"/>
      <c r="B407" s="627"/>
      <c r="C407" s="222" t="s">
        <v>50</v>
      </c>
      <c r="D407" s="223">
        <f t="shared" si="99"/>
        <v>0</v>
      </c>
      <c r="E407" s="223">
        <f t="shared" si="99"/>
        <v>0</v>
      </c>
      <c r="F407" s="223">
        <f t="shared" si="99"/>
        <v>0</v>
      </c>
      <c r="G407" s="223">
        <f t="shared" si="99"/>
        <v>0</v>
      </c>
      <c r="H407" s="223">
        <f t="shared" si="99"/>
        <v>0</v>
      </c>
      <c r="I407" s="223">
        <f t="shared" si="99"/>
        <v>0</v>
      </c>
      <c r="J407" s="223">
        <f t="shared" si="99"/>
        <v>0</v>
      </c>
      <c r="K407" s="223">
        <f t="shared" si="99"/>
        <v>0</v>
      </c>
    </row>
    <row r="408" spans="1:11" ht="10.5" customHeight="1">
      <c r="A408" s="626"/>
      <c r="B408" s="627"/>
      <c r="C408" s="222" t="s">
        <v>49</v>
      </c>
      <c r="D408" s="223">
        <f t="shared" si="99"/>
        <v>0</v>
      </c>
      <c r="E408" s="223">
        <f t="shared" si="99"/>
        <v>0</v>
      </c>
      <c r="F408" s="223">
        <f t="shared" si="99"/>
        <v>0</v>
      </c>
      <c r="G408" s="223">
        <f t="shared" si="99"/>
        <v>0</v>
      </c>
      <c r="H408" s="223">
        <f t="shared" si="99"/>
        <v>0</v>
      </c>
      <c r="I408" s="223">
        <f t="shared" si="99"/>
        <v>0</v>
      </c>
      <c r="J408" s="223">
        <f t="shared" si="99"/>
        <v>0</v>
      </c>
      <c r="K408" s="223">
        <f t="shared" si="99"/>
        <v>0</v>
      </c>
    </row>
    <row r="409" spans="1:11" ht="10.5" customHeight="1">
      <c r="A409" s="626"/>
      <c r="B409" s="627"/>
      <c r="C409" s="225" t="s">
        <v>51</v>
      </c>
      <c r="D409" s="226">
        <f aca="true" t="shared" si="100" ref="D409:K409">SUM(D405:D408)</f>
        <v>400</v>
      </c>
      <c r="E409" s="226">
        <f t="shared" si="100"/>
        <v>355.6</v>
      </c>
      <c r="F409" s="226">
        <f t="shared" si="100"/>
        <v>0</v>
      </c>
      <c r="G409" s="226">
        <f t="shared" si="100"/>
        <v>0</v>
      </c>
      <c r="H409" s="226">
        <f t="shared" si="100"/>
        <v>0</v>
      </c>
      <c r="I409" s="226">
        <f t="shared" si="100"/>
        <v>0</v>
      </c>
      <c r="J409" s="226">
        <f t="shared" si="100"/>
        <v>400</v>
      </c>
      <c r="K409" s="226">
        <f t="shared" si="100"/>
        <v>355.6</v>
      </c>
    </row>
    <row r="410" spans="1:11" ht="10.5" customHeight="1">
      <c r="A410" s="628"/>
      <c r="B410" s="629"/>
      <c r="C410" s="227" t="s">
        <v>9</v>
      </c>
      <c r="D410" s="53">
        <f aca="true" t="shared" si="101" ref="D410:J410">D404+D409</f>
        <v>750</v>
      </c>
      <c r="E410" s="53">
        <f t="shared" si="101"/>
        <v>651.35</v>
      </c>
      <c r="F410" s="53">
        <f t="shared" si="101"/>
        <v>0</v>
      </c>
      <c r="G410" s="53">
        <f t="shared" si="101"/>
        <v>0</v>
      </c>
      <c r="H410" s="53">
        <f t="shared" si="101"/>
        <v>0</v>
      </c>
      <c r="I410" s="53">
        <f t="shared" si="101"/>
        <v>0</v>
      </c>
      <c r="J410" s="53">
        <f t="shared" si="101"/>
        <v>750</v>
      </c>
      <c r="K410" s="53">
        <f>K404+K409</f>
        <v>651.35</v>
      </c>
    </row>
    <row r="412" spans="1:10" ht="12.75">
      <c r="A412" s="679" t="s">
        <v>22</v>
      </c>
      <c r="B412" s="679"/>
      <c r="C412" s="679"/>
      <c r="D412" s="41"/>
      <c r="E412" s="41"/>
      <c r="F412" s="41"/>
      <c r="G412" s="41"/>
      <c r="H412" s="41"/>
      <c r="I412" s="41"/>
      <c r="J412" s="41"/>
    </row>
    <row r="413" spans="1:10" ht="12.75">
      <c r="A413" s="638" t="s">
        <v>65</v>
      </c>
      <c r="B413" s="638"/>
      <c r="C413" s="638"/>
      <c r="D413" s="41"/>
      <c r="E413" s="41"/>
      <c r="F413" s="41"/>
      <c r="G413" s="41"/>
      <c r="H413" s="41"/>
      <c r="I413" s="41"/>
      <c r="J413" s="41"/>
    </row>
    <row r="414" spans="1:10" ht="13.5">
      <c r="A414" s="680" t="s">
        <v>633</v>
      </c>
      <c r="B414" s="680"/>
      <c r="C414" s="680"/>
      <c r="D414" s="680"/>
      <c r="E414" s="680"/>
      <c r="F414" s="680"/>
      <c r="G414" s="680"/>
      <c r="H414" s="680"/>
      <c r="I414" s="680"/>
      <c r="J414" s="680"/>
    </row>
    <row r="415" spans="1:10" ht="12.75">
      <c r="A415" s="41"/>
      <c r="B415" s="41"/>
      <c r="C415" s="41"/>
      <c r="D415" s="41"/>
      <c r="E415" s="41"/>
      <c r="F415" s="41"/>
      <c r="G415" s="41"/>
      <c r="H415" s="41"/>
      <c r="I415" s="41"/>
      <c r="J415" s="41"/>
    </row>
    <row r="416" spans="1:10" ht="12.75">
      <c r="A416" s="639" t="s">
        <v>37</v>
      </c>
      <c r="B416" s="640"/>
      <c r="C416" s="645" t="s">
        <v>38</v>
      </c>
      <c r="D416" s="647" t="s">
        <v>39</v>
      </c>
      <c r="E416" s="647"/>
      <c r="F416" s="647"/>
      <c r="G416" s="647"/>
      <c r="H416" s="647"/>
      <c r="I416" s="647"/>
      <c r="J416" s="647"/>
    </row>
    <row r="417" spans="1:10" ht="12.75">
      <c r="A417" s="641"/>
      <c r="B417" s="642"/>
      <c r="C417" s="645"/>
      <c r="D417" s="606" t="s">
        <v>634</v>
      </c>
      <c r="E417" s="599"/>
      <c r="F417" s="606"/>
      <c r="G417" s="599"/>
      <c r="H417" s="606"/>
      <c r="I417" s="599"/>
      <c r="J417" s="472" t="s">
        <v>69</v>
      </c>
    </row>
    <row r="418" spans="1:10" ht="12.75">
      <c r="A418" s="643"/>
      <c r="B418" s="644"/>
      <c r="C418" s="645"/>
      <c r="D418" s="221" t="s">
        <v>40</v>
      </c>
      <c r="E418" s="221" t="s">
        <v>41</v>
      </c>
      <c r="F418" s="221"/>
      <c r="G418" s="221"/>
      <c r="H418" s="221"/>
      <c r="I418" s="221"/>
      <c r="J418" s="221" t="s">
        <v>40</v>
      </c>
    </row>
    <row r="419" spans="1:10" ht="12.75">
      <c r="A419" s="624" t="s">
        <v>52</v>
      </c>
      <c r="B419" s="625"/>
      <c r="C419" s="473" t="s">
        <v>43</v>
      </c>
      <c r="D419" s="474">
        <v>0</v>
      </c>
      <c r="E419" s="474">
        <f>D419*0.845</f>
        <v>0</v>
      </c>
      <c r="F419" s="474"/>
      <c r="G419" s="474"/>
      <c r="H419" s="474"/>
      <c r="I419" s="474"/>
      <c r="J419" s="474">
        <f>D419+F419+H419</f>
        <v>0</v>
      </c>
    </row>
    <row r="420" spans="1:10" ht="12.75">
      <c r="A420" s="626"/>
      <c r="B420" s="627"/>
      <c r="C420" s="473" t="s">
        <v>44</v>
      </c>
      <c r="D420" s="474">
        <v>0</v>
      </c>
      <c r="E420" s="474">
        <f>D420*0.845</f>
        <v>0</v>
      </c>
      <c r="F420" s="474"/>
      <c r="G420" s="474"/>
      <c r="H420" s="474"/>
      <c r="I420" s="474"/>
      <c r="J420" s="474">
        <f>D420+F420+H420</f>
        <v>0</v>
      </c>
    </row>
    <row r="421" spans="1:10" ht="12.75">
      <c r="A421" s="626"/>
      <c r="B421" s="627"/>
      <c r="C421" s="473" t="s">
        <v>45</v>
      </c>
      <c r="D421" s="474">
        <v>0</v>
      </c>
      <c r="E421" s="474">
        <f>D421*0.845</f>
        <v>0</v>
      </c>
      <c r="F421" s="474"/>
      <c r="G421" s="474"/>
      <c r="H421" s="474"/>
      <c r="I421" s="474"/>
      <c r="J421" s="474">
        <f>D421+F421+H421</f>
        <v>0</v>
      </c>
    </row>
    <row r="422" spans="1:10" ht="12.75">
      <c r="A422" s="626"/>
      <c r="B422" s="627"/>
      <c r="C422" s="5" t="s">
        <v>46</v>
      </c>
      <c r="D422" s="224">
        <f>SUM(D419:D421)</f>
        <v>0</v>
      </c>
      <c r="E422" s="224">
        <f>SUM(E419:E421)</f>
        <v>0</v>
      </c>
      <c r="F422" s="224"/>
      <c r="G422" s="224"/>
      <c r="H422" s="224"/>
      <c r="I422" s="474"/>
      <c r="J422" s="224">
        <f>SUM(J419:J421)</f>
        <v>0</v>
      </c>
    </row>
    <row r="423" spans="1:10" ht="12.75">
      <c r="A423" s="626"/>
      <c r="B423" s="627"/>
      <c r="C423" s="473" t="s">
        <v>47</v>
      </c>
      <c r="D423" s="474">
        <v>0</v>
      </c>
      <c r="E423" s="474">
        <f>D423*0.889</f>
        <v>0</v>
      </c>
      <c r="F423" s="474"/>
      <c r="G423" s="474"/>
      <c r="H423" s="474"/>
      <c r="I423" s="474"/>
      <c r="J423" s="474">
        <f>D423+F423+H423</f>
        <v>0</v>
      </c>
    </row>
    <row r="424" spans="1:10" ht="12.75">
      <c r="A424" s="626"/>
      <c r="B424" s="627"/>
      <c r="C424" s="473" t="s">
        <v>48</v>
      </c>
      <c r="D424" s="474">
        <v>0</v>
      </c>
      <c r="E424" s="474">
        <f>D424*0.889</f>
        <v>0</v>
      </c>
      <c r="F424" s="474"/>
      <c r="G424" s="474"/>
      <c r="H424" s="474"/>
      <c r="I424" s="474"/>
      <c r="J424" s="474">
        <f>D424+F424+H424</f>
        <v>0</v>
      </c>
    </row>
    <row r="425" spans="1:10" ht="12.75">
      <c r="A425" s="626"/>
      <c r="B425" s="627"/>
      <c r="C425" s="473" t="s">
        <v>50</v>
      </c>
      <c r="D425" s="474">
        <v>0</v>
      </c>
      <c r="E425" s="474">
        <f>D425*0.889</f>
        <v>0</v>
      </c>
      <c r="F425" s="474"/>
      <c r="G425" s="474"/>
      <c r="H425" s="474"/>
      <c r="I425" s="474"/>
      <c r="J425" s="474">
        <f>D425+F425+H425</f>
        <v>0</v>
      </c>
    </row>
    <row r="426" spans="1:10" ht="12.75">
      <c r="A426" s="626"/>
      <c r="B426" s="627"/>
      <c r="C426" s="473" t="s">
        <v>49</v>
      </c>
      <c r="D426" s="474">
        <v>0</v>
      </c>
      <c r="E426" s="474">
        <f>D426*0.889</f>
        <v>0</v>
      </c>
      <c r="F426" s="474"/>
      <c r="G426" s="474"/>
      <c r="H426" s="474"/>
      <c r="I426" s="474"/>
      <c r="J426" s="474">
        <f>D426+F426+H426</f>
        <v>0</v>
      </c>
    </row>
    <row r="427" spans="1:10" ht="12.75">
      <c r="A427" s="626"/>
      <c r="B427" s="627"/>
      <c r="C427" s="5" t="s">
        <v>51</v>
      </c>
      <c r="D427" s="224">
        <f>SUM(D423:D426)</f>
        <v>0</v>
      </c>
      <c r="E427" s="224">
        <f>SUM(E423:E426)</f>
        <v>0</v>
      </c>
      <c r="F427" s="224"/>
      <c r="G427" s="224"/>
      <c r="H427" s="224"/>
      <c r="I427" s="474"/>
      <c r="J427" s="224">
        <f>D427+F427+H427</f>
        <v>0</v>
      </c>
    </row>
    <row r="428" spans="1:10" ht="12.75">
      <c r="A428" s="628"/>
      <c r="B428" s="629"/>
      <c r="C428" s="225" t="s">
        <v>291</v>
      </c>
      <c r="D428" s="226">
        <f>D422+D427</f>
        <v>0</v>
      </c>
      <c r="E428" s="226">
        <f>E422+E427</f>
        <v>0</v>
      </c>
      <c r="F428" s="226"/>
      <c r="G428" s="226"/>
      <c r="H428" s="226"/>
      <c r="I428" s="226"/>
      <c r="J428" s="226">
        <f>J422+J427</f>
        <v>0</v>
      </c>
    </row>
    <row r="429" spans="1:10" ht="12.75">
      <c r="A429" s="588" t="s">
        <v>53</v>
      </c>
      <c r="B429" s="588" t="s">
        <v>54</v>
      </c>
      <c r="C429" s="473" t="s">
        <v>43</v>
      </c>
      <c r="D429" s="39">
        <v>51</v>
      </c>
      <c r="E429" s="39">
        <v>42</v>
      </c>
      <c r="F429" s="474"/>
      <c r="G429" s="474"/>
      <c r="H429" s="474"/>
      <c r="I429" s="474"/>
      <c r="J429" s="474">
        <f>D429+F429+H429</f>
        <v>51</v>
      </c>
    </row>
    <row r="430" spans="1:10" ht="12.75">
      <c r="A430" s="589"/>
      <c r="B430" s="589"/>
      <c r="C430" s="473" t="s">
        <v>44</v>
      </c>
      <c r="D430" s="39">
        <v>0</v>
      </c>
      <c r="E430" s="39">
        <v>0</v>
      </c>
      <c r="F430" s="474"/>
      <c r="G430" s="474"/>
      <c r="H430" s="474"/>
      <c r="I430" s="474"/>
      <c r="J430" s="474">
        <f>D430+F430+H430</f>
        <v>0</v>
      </c>
    </row>
    <row r="431" spans="1:10" ht="12.75">
      <c r="A431" s="589"/>
      <c r="B431" s="589"/>
      <c r="C431" s="473" t="s">
        <v>45</v>
      </c>
      <c r="D431" s="39">
        <v>0</v>
      </c>
      <c r="E431" s="39">
        <v>0</v>
      </c>
      <c r="F431" s="474"/>
      <c r="G431" s="474"/>
      <c r="H431" s="474"/>
      <c r="I431" s="474"/>
      <c r="J431" s="474">
        <f>D431+F431+H431</f>
        <v>0</v>
      </c>
    </row>
    <row r="432" spans="1:10" ht="12.75">
      <c r="A432" s="589"/>
      <c r="B432" s="589"/>
      <c r="C432" s="5" t="s">
        <v>46</v>
      </c>
      <c r="D432" s="140">
        <f>SUM(D429:D431)</f>
        <v>51</v>
      </c>
      <c r="E432" s="140">
        <f>SUM(E429:E431)</f>
        <v>42</v>
      </c>
      <c r="F432" s="224"/>
      <c r="G432" s="224"/>
      <c r="H432" s="224"/>
      <c r="I432" s="474"/>
      <c r="J432" s="224">
        <f>SUM(J429:J431)</f>
        <v>51</v>
      </c>
    </row>
    <row r="433" spans="1:10" ht="12.75">
      <c r="A433" s="589"/>
      <c r="B433" s="589"/>
      <c r="C433" s="473" t="s">
        <v>47</v>
      </c>
      <c r="D433" s="83">
        <v>117</v>
      </c>
      <c r="E433" s="83">
        <v>100</v>
      </c>
      <c r="F433" s="474"/>
      <c r="G433" s="474"/>
      <c r="H433" s="474"/>
      <c r="I433" s="474"/>
      <c r="J433" s="474">
        <f>D433+F433+H433</f>
        <v>117</v>
      </c>
    </row>
    <row r="434" spans="1:10" ht="12.75">
      <c r="A434" s="589"/>
      <c r="B434" s="589"/>
      <c r="C434" s="473" t="s">
        <v>48</v>
      </c>
      <c r="D434" s="39">
        <v>52</v>
      </c>
      <c r="E434" s="39">
        <v>44</v>
      </c>
      <c r="F434" s="474"/>
      <c r="G434" s="474"/>
      <c r="H434" s="474"/>
      <c r="I434" s="474"/>
      <c r="J434" s="474">
        <f>D434+F434+H434</f>
        <v>52</v>
      </c>
    </row>
    <row r="435" spans="1:10" ht="12.75">
      <c r="A435" s="589"/>
      <c r="B435" s="589"/>
      <c r="C435" s="473" t="s">
        <v>50</v>
      </c>
      <c r="D435" s="39">
        <v>0</v>
      </c>
      <c r="E435" s="39">
        <v>0</v>
      </c>
      <c r="F435" s="474"/>
      <c r="G435" s="474"/>
      <c r="H435" s="474"/>
      <c r="I435" s="474"/>
      <c r="J435" s="474">
        <f>D435+F435+H435</f>
        <v>0</v>
      </c>
    </row>
    <row r="436" spans="1:10" ht="12.75">
      <c r="A436" s="589"/>
      <c r="B436" s="589"/>
      <c r="C436" s="473" t="s">
        <v>49</v>
      </c>
      <c r="D436" s="39">
        <v>0</v>
      </c>
      <c r="E436" s="39">
        <v>0</v>
      </c>
      <c r="F436" s="474"/>
      <c r="G436" s="474"/>
      <c r="H436" s="474"/>
      <c r="I436" s="474"/>
      <c r="J436" s="474">
        <f>D436+F436+H436</f>
        <v>0</v>
      </c>
    </row>
    <row r="437" spans="1:10" ht="12.75">
      <c r="A437" s="589"/>
      <c r="B437" s="589"/>
      <c r="C437" s="5" t="s">
        <v>51</v>
      </c>
      <c r="D437" s="140">
        <f>SUM(D433:D436)</f>
        <v>169</v>
      </c>
      <c r="E437" s="140">
        <f>SUM(E433:E436)</f>
        <v>144</v>
      </c>
      <c r="F437" s="224"/>
      <c r="G437" s="224"/>
      <c r="H437" s="224"/>
      <c r="I437" s="474"/>
      <c r="J437" s="224">
        <f>SUM(J433:J436)</f>
        <v>169</v>
      </c>
    </row>
    <row r="438" spans="1:10" ht="12.75">
      <c r="A438" s="589"/>
      <c r="B438" s="590"/>
      <c r="C438" s="225" t="s">
        <v>291</v>
      </c>
      <c r="D438" s="69">
        <f>D432+D437</f>
        <v>220</v>
      </c>
      <c r="E438" s="69">
        <f>E432+E437</f>
        <v>186</v>
      </c>
      <c r="F438" s="226"/>
      <c r="G438" s="226"/>
      <c r="H438" s="226"/>
      <c r="I438" s="226"/>
      <c r="J438" s="226">
        <f>J432+J437</f>
        <v>220</v>
      </c>
    </row>
    <row r="439" spans="1:10" ht="12.75">
      <c r="A439" s="589"/>
      <c r="B439" s="588" t="s">
        <v>55</v>
      </c>
      <c r="C439" s="473" t="s">
        <v>43</v>
      </c>
      <c r="D439" s="39">
        <v>93</v>
      </c>
      <c r="E439" s="39">
        <v>78</v>
      </c>
      <c r="F439" s="474"/>
      <c r="G439" s="474"/>
      <c r="H439" s="474"/>
      <c r="I439" s="474"/>
      <c r="J439" s="474">
        <f>D439+F439+H439</f>
        <v>93</v>
      </c>
    </row>
    <row r="440" spans="1:10" ht="12.75">
      <c r="A440" s="589"/>
      <c r="B440" s="589"/>
      <c r="C440" s="473" t="s">
        <v>44</v>
      </c>
      <c r="D440" s="39">
        <v>22</v>
      </c>
      <c r="E440" s="39">
        <v>19</v>
      </c>
      <c r="F440" s="474"/>
      <c r="G440" s="474"/>
      <c r="H440" s="474"/>
      <c r="I440" s="474"/>
      <c r="J440" s="474">
        <f>D440+F440+H440</f>
        <v>22</v>
      </c>
    </row>
    <row r="441" spans="1:10" ht="12.75">
      <c r="A441" s="589"/>
      <c r="B441" s="589"/>
      <c r="C441" s="473" t="s">
        <v>45</v>
      </c>
      <c r="D441" s="39">
        <v>12</v>
      </c>
      <c r="E441" s="39">
        <v>10</v>
      </c>
      <c r="F441" s="474"/>
      <c r="G441" s="474"/>
      <c r="H441" s="474"/>
      <c r="I441" s="474"/>
      <c r="J441" s="474">
        <f>D441+F441+H441</f>
        <v>12</v>
      </c>
    </row>
    <row r="442" spans="1:10" ht="12.75">
      <c r="A442" s="589"/>
      <c r="B442" s="589"/>
      <c r="C442" s="5" t="s">
        <v>46</v>
      </c>
      <c r="D442" s="140">
        <f>SUM(D439:D441)</f>
        <v>127</v>
      </c>
      <c r="E442" s="140">
        <f>SUM(E439:E441)</f>
        <v>107</v>
      </c>
      <c r="F442" s="224"/>
      <c r="G442" s="224"/>
      <c r="H442" s="224"/>
      <c r="I442" s="224"/>
      <c r="J442" s="224">
        <f>SUM(J439:J441)</f>
        <v>127</v>
      </c>
    </row>
    <row r="443" spans="1:10" ht="12.75">
      <c r="A443" s="589"/>
      <c r="B443" s="589"/>
      <c r="C443" s="473" t="s">
        <v>47</v>
      </c>
      <c r="D443" s="39">
        <v>103</v>
      </c>
      <c r="E443" s="92">
        <v>87</v>
      </c>
      <c r="F443" s="474"/>
      <c r="G443" s="474"/>
      <c r="H443" s="474"/>
      <c r="I443" s="474"/>
      <c r="J443" s="474">
        <f>D443+F443+H443</f>
        <v>103</v>
      </c>
    </row>
    <row r="444" spans="1:10" ht="12.75">
      <c r="A444" s="589"/>
      <c r="B444" s="589"/>
      <c r="C444" s="473" t="s">
        <v>48</v>
      </c>
      <c r="D444" s="39">
        <v>78</v>
      </c>
      <c r="E444" s="39">
        <v>66</v>
      </c>
      <c r="F444" s="474"/>
      <c r="G444" s="474"/>
      <c r="H444" s="474"/>
      <c r="I444" s="474"/>
      <c r="J444" s="474">
        <f>D444+F444+H444</f>
        <v>78</v>
      </c>
    </row>
    <row r="445" spans="1:10" ht="12.75">
      <c r="A445" s="589"/>
      <c r="B445" s="589"/>
      <c r="C445" s="473" t="s">
        <v>50</v>
      </c>
      <c r="D445" s="39">
        <v>0</v>
      </c>
      <c r="E445" s="39">
        <v>0</v>
      </c>
      <c r="F445" s="474"/>
      <c r="G445" s="474"/>
      <c r="H445" s="474"/>
      <c r="I445" s="474"/>
      <c r="J445" s="474">
        <f>D445+F445+H445</f>
        <v>0</v>
      </c>
    </row>
    <row r="446" spans="1:10" ht="12.75">
      <c r="A446" s="589"/>
      <c r="B446" s="589"/>
      <c r="C446" s="473" t="s">
        <v>49</v>
      </c>
      <c r="D446" s="39">
        <v>0</v>
      </c>
      <c r="E446" s="39">
        <v>0</v>
      </c>
      <c r="F446" s="474"/>
      <c r="G446" s="474"/>
      <c r="H446" s="474"/>
      <c r="I446" s="474"/>
      <c r="J446" s="474">
        <f>D446+F446+H446</f>
        <v>0</v>
      </c>
    </row>
    <row r="447" spans="1:10" ht="12.75">
      <c r="A447" s="589"/>
      <c r="B447" s="589"/>
      <c r="C447" s="5" t="s">
        <v>51</v>
      </c>
      <c r="D447" s="140">
        <f>SUM(D443:D446)</f>
        <v>181</v>
      </c>
      <c r="E447" s="140">
        <f>SUM(E443:E446)</f>
        <v>153</v>
      </c>
      <c r="F447" s="224"/>
      <c r="G447" s="224"/>
      <c r="H447" s="224"/>
      <c r="I447" s="474"/>
      <c r="J447" s="224">
        <f>SUM(J443:J446)</f>
        <v>181</v>
      </c>
    </row>
    <row r="448" spans="1:10" ht="12.75">
      <c r="A448" s="590"/>
      <c r="B448" s="590"/>
      <c r="C448" s="225" t="s">
        <v>291</v>
      </c>
      <c r="D448" s="475">
        <f>D442+D447</f>
        <v>308</v>
      </c>
      <c r="E448" s="475">
        <f>E442+E447</f>
        <v>260</v>
      </c>
      <c r="F448" s="226"/>
      <c r="G448" s="226"/>
      <c r="H448" s="226"/>
      <c r="I448" s="476"/>
      <c r="J448" s="226">
        <f>J442+J447</f>
        <v>308</v>
      </c>
    </row>
    <row r="449" spans="1:10" ht="12.75">
      <c r="A449" s="606" t="s">
        <v>56</v>
      </c>
      <c r="B449" s="637"/>
      <c r="C449" s="599"/>
      <c r="D449" s="53">
        <f aca="true" t="shared" si="102" ref="D449:J449">D438+D448</f>
        <v>528</v>
      </c>
      <c r="E449" s="53">
        <f t="shared" si="102"/>
        <v>446</v>
      </c>
      <c r="F449" s="53"/>
      <c r="G449" s="53"/>
      <c r="H449" s="53"/>
      <c r="I449" s="53"/>
      <c r="J449" s="53">
        <f t="shared" si="102"/>
        <v>528</v>
      </c>
    </row>
    <row r="450" spans="1:10" ht="12.75">
      <c r="A450" s="624" t="s">
        <v>9</v>
      </c>
      <c r="B450" s="625"/>
      <c r="C450" s="473" t="s">
        <v>43</v>
      </c>
      <c r="D450" s="474">
        <f aca="true" t="shared" si="103" ref="D450:E452">D419+D429+D439</f>
        <v>144</v>
      </c>
      <c r="E450" s="474">
        <f t="shared" si="103"/>
        <v>120</v>
      </c>
      <c r="F450" s="474"/>
      <c r="G450" s="474"/>
      <c r="H450" s="474"/>
      <c r="I450" s="474"/>
      <c r="J450" s="474">
        <f>J419+J429+J439</f>
        <v>144</v>
      </c>
    </row>
    <row r="451" spans="1:10" ht="12.75">
      <c r="A451" s="626"/>
      <c r="B451" s="627"/>
      <c r="C451" s="473" t="s">
        <v>44</v>
      </c>
      <c r="D451" s="474">
        <f t="shared" si="103"/>
        <v>22</v>
      </c>
      <c r="E451" s="474">
        <f t="shared" si="103"/>
        <v>19</v>
      </c>
      <c r="F451" s="474"/>
      <c r="G451" s="474"/>
      <c r="H451" s="474"/>
      <c r="I451" s="474"/>
      <c r="J451" s="474">
        <f>J420+J430+J440</f>
        <v>22</v>
      </c>
    </row>
    <row r="452" spans="1:10" ht="12.75">
      <c r="A452" s="626"/>
      <c r="B452" s="627"/>
      <c r="C452" s="473" t="s">
        <v>45</v>
      </c>
      <c r="D452" s="474">
        <f t="shared" si="103"/>
        <v>12</v>
      </c>
      <c r="E452" s="474">
        <f t="shared" si="103"/>
        <v>10</v>
      </c>
      <c r="F452" s="474"/>
      <c r="G452" s="474"/>
      <c r="H452" s="474"/>
      <c r="I452" s="474"/>
      <c r="J452" s="474">
        <f>J421+J431+J441</f>
        <v>12</v>
      </c>
    </row>
    <row r="453" spans="1:10" ht="12.75">
      <c r="A453" s="626"/>
      <c r="B453" s="627"/>
      <c r="C453" s="225" t="s">
        <v>46</v>
      </c>
      <c r="D453" s="226">
        <f>SUM(D450:D452)</f>
        <v>178</v>
      </c>
      <c r="E453" s="226">
        <f>SUM(E450:E452)</f>
        <v>149</v>
      </c>
      <c r="F453" s="226"/>
      <c r="G453" s="226"/>
      <c r="H453" s="226"/>
      <c r="I453" s="226"/>
      <c r="J453" s="226">
        <f>SUM(J450:J452)</f>
        <v>178</v>
      </c>
    </row>
    <row r="454" spans="1:10" ht="12.75">
      <c r="A454" s="626"/>
      <c r="B454" s="627"/>
      <c r="C454" s="473" t="s">
        <v>47</v>
      </c>
      <c r="D454" s="474">
        <f aca="true" t="shared" si="104" ref="D454:E457">D423+D433+D443</f>
        <v>220</v>
      </c>
      <c r="E454" s="474">
        <f t="shared" si="104"/>
        <v>187</v>
      </c>
      <c r="F454" s="474"/>
      <c r="G454" s="474"/>
      <c r="H454" s="474"/>
      <c r="I454" s="474"/>
      <c r="J454" s="474">
        <f>J423+J433+J443</f>
        <v>220</v>
      </c>
    </row>
    <row r="455" spans="1:10" ht="12.75">
      <c r="A455" s="626"/>
      <c r="B455" s="627"/>
      <c r="C455" s="473" t="s">
        <v>48</v>
      </c>
      <c r="D455" s="474">
        <f t="shared" si="104"/>
        <v>130</v>
      </c>
      <c r="E455" s="474">
        <f t="shared" si="104"/>
        <v>110</v>
      </c>
      <c r="F455" s="474"/>
      <c r="G455" s="474"/>
      <c r="H455" s="474"/>
      <c r="I455" s="474"/>
      <c r="J455" s="474">
        <f>J424+J434+J444</f>
        <v>130</v>
      </c>
    </row>
    <row r="456" spans="1:10" ht="12.75">
      <c r="A456" s="626"/>
      <c r="B456" s="627"/>
      <c r="C456" s="473" t="s">
        <v>50</v>
      </c>
      <c r="D456" s="474">
        <f t="shared" si="104"/>
        <v>0</v>
      </c>
      <c r="E456" s="474">
        <f t="shared" si="104"/>
        <v>0</v>
      </c>
      <c r="F456" s="474"/>
      <c r="G456" s="474"/>
      <c r="H456" s="474"/>
      <c r="I456" s="474"/>
      <c r="J456" s="474">
        <f>J425+J435+J445</f>
        <v>0</v>
      </c>
    </row>
    <row r="457" spans="1:10" ht="12.75">
      <c r="A457" s="626"/>
      <c r="B457" s="627"/>
      <c r="C457" s="473" t="s">
        <v>49</v>
      </c>
      <c r="D457" s="474">
        <f t="shared" si="104"/>
        <v>0</v>
      </c>
      <c r="E457" s="474">
        <f t="shared" si="104"/>
        <v>0</v>
      </c>
      <c r="F457" s="474"/>
      <c r="G457" s="474"/>
      <c r="H457" s="474"/>
      <c r="I457" s="474"/>
      <c r="J457" s="474">
        <f>J426+J436+J446</f>
        <v>0</v>
      </c>
    </row>
    <row r="458" spans="1:10" ht="12.75">
      <c r="A458" s="626"/>
      <c r="B458" s="627"/>
      <c r="C458" s="225" t="s">
        <v>51</v>
      </c>
      <c r="D458" s="226">
        <f aca="true" t="shared" si="105" ref="D458:J458">SUM(D454:D457)</f>
        <v>350</v>
      </c>
      <c r="E458" s="226">
        <f t="shared" si="105"/>
        <v>297</v>
      </c>
      <c r="F458" s="226"/>
      <c r="G458" s="226"/>
      <c r="H458" s="226"/>
      <c r="I458" s="226"/>
      <c r="J458" s="226">
        <f t="shared" si="105"/>
        <v>350</v>
      </c>
    </row>
    <row r="459" spans="1:10" ht="12.75">
      <c r="A459" s="628"/>
      <c r="B459" s="629"/>
      <c r="C459" s="227" t="s">
        <v>9</v>
      </c>
      <c r="D459" s="53">
        <f aca="true" t="shared" si="106" ref="D459:J459">D453+D458</f>
        <v>528</v>
      </c>
      <c r="E459" s="53">
        <f t="shared" si="106"/>
        <v>446</v>
      </c>
      <c r="F459" s="53"/>
      <c r="G459" s="53"/>
      <c r="H459" s="53"/>
      <c r="I459" s="53"/>
      <c r="J459" s="53">
        <f t="shared" si="106"/>
        <v>528</v>
      </c>
    </row>
  </sheetData>
  <sheetProtection/>
  <mergeCells count="111">
    <mergeCell ref="A419:B428"/>
    <mergeCell ref="A429:A448"/>
    <mergeCell ref="B429:B438"/>
    <mergeCell ref="B439:B448"/>
    <mergeCell ref="A449:C449"/>
    <mergeCell ref="A450:B459"/>
    <mergeCell ref="A412:C412"/>
    <mergeCell ref="A413:C413"/>
    <mergeCell ref="A414:J414"/>
    <mergeCell ref="A416:B418"/>
    <mergeCell ref="C416:C418"/>
    <mergeCell ref="D416:J416"/>
    <mergeCell ref="D417:E417"/>
    <mergeCell ref="F417:G417"/>
    <mergeCell ref="H417:I417"/>
    <mergeCell ref="A370:B379"/>
    <mergeCell ref="A380:A399"/>
    <mergeCell ref="B380:B389"/>
    <mergeCell ref="B390:B399"/>
    <mergeCell ref="A400:C400"/>
    <mergeCell ref="A401:B410"/>
    <mergeCell ref="A363:C363"/>
    <mergeCell ref="A364:C364"/>
    <mergeCell ref="A365:K365"/>
    <mergeCell ref="A367:B369"/>
    <mergeCell ref="C367:C369"/>
    <mergeCell ref="D367:K367"/>
    <mergeCell ref="D368:E368"/>
    <mergeCell ref="F368:G368"/>
    <mergeCell ref="H368:I368"/>
    <mergeCell ref="J368:K368"/>
    <mergeCell ref="A306:B315"/>
    <mergeCell ref="A316:A335"/>
    <mergeCell ref="B316:B325"/>
    <mergeCell ref="B326:B335"/>
    <mergeCell ref="A336:C336"/>
    <mergeCell ref="A337:B346"/>
    <mergeCell ref="A299:C299"/>
    <mergeCell ref="A300:C300"/>
    <mergeCell ref="A301:K301"/>
    <mergeCell ref="A303:B305"/>
    <mergeCell ref="C303:C305"/>
    <mergeCell ref="D303:K303"/>
    <mergeCell ref="D304:E304"/>
    <mergeCell ref="F304:G304"/>
    <mergeCell ref="H304:I304"/>
    <mergeCell ref="J304:K304"/>
    <mergeCell ref="A285:C285"/>
    <mergeCell ref="A286:B295"/>
    <mergeCell ref="A248:C248"/>
    <mergeCell ref="A250:I250"/>
    <mergeCell ref="H251:I251"/>
    <mergeCell ref="A252:B254"/>
    <mergeCell ref="C252:C254"/>
    <mergeCell ref="D252:I252"/>
    <mergeCell ref="D253:E253"/>
    <mergeCell ref="F253:G253"/>
    <mergeCell ref="H253:I253"/>
    <mergeCell ref="H155:I155"/>
    <mergeCell ref="A157:B166"/>
    <mergeCell ref="A167:A186"/>
    <mergeCell ref="B167:B176"/>
    <mergeCell ref="B177:B186"/>
    <mergeCell ref="A187:C187"/>
    <mergeCell ref="A249:C249"/>
    <mergeCell ref="A106:C106"/>
    <mergeCell ref="A107:B116"/>
    <mergeCell ref="A150:C150"/>
    <mergeCell ref="A152:I152"/>
    <mergeCell ref="H153:I153"/>
    <mergeCell ref="A154:B156"/>
    <mergeCell ref="C154:C156"/>
    <mergeCell ref="D154:I154"/>
    <mergeCell ref="D155:E155"/>
    <mergeCell ref="F155:G155"/>
    <mergeCell ref="A69:C69"/>
    <mergeCell ref="A71:I71"/>
    <mergeCell ref="H72:I72"/>
    <mergeCell ref="A73:B75"/>
    <mergeCell ref="C73:C75"/>
    <mergeCell ref="D73:I73"/>
    <mergeCell ref="D74:E74"/>
    <mergeCell ref="F74:G74"/>
    <mergeCell ref="H74:I74"/>
    <mergeCell ref="A70:C70"/>
    <mergeCell ref="A1:C1"/>
    <mergeCell ref="A2:C2"/>
    <mergeCell ref="A5:B7"/>
    <mergeCell ref="C5:C7"/>
    <mergeCell ref="A3:K3"/>
    <mergeCell ref="D5:K5"/>
    <mergeCell ref="D6:E6"/>
    <mergeCell ref="F6:G6"/>
    <mergeCell ref="H6:I6"/>
    <mergeCell ref="A38:C38"/>
    <mergeCell ref="A39:B48"/>
    <mergeCell ref="J6:K6"/>
    <mergeCell ref="A8:B17"/>
    <mergeCell ref="A18:A37"/>
    <mergeCell ref="B18:B27"/>
    <mergeCell ref="B28:B37"/>
    <mergeCell ref="B96:B105"/>
    <mergeCell ref="B86:B95"/>
    <mergeCell ref="A86:A105"/>
    <mergeCell ref="A76:B85"/>
    <mergeCell ref="A255:B264"/>
    <mergeCell ref="A265:A284"/>
    <mergeCell ref="B265:B274"/>
    <mergeCell ref="B275:B284"/>
    <mergeCell ref="A151:C151"/>
    <mergeCell ref="A188:B197"/>
  </mergeCells>
  <printOptions horizontalCentered="1"/>
  <pageMargins left="0.25" right="0.25" top="0.75" bottom="0.75" header="0.3" footer="0.3"/>
  <pageSetup fitToHeight="6" fitToWidth="0"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5"/>
  <sheetViews>
    <sheetView zoomScalePageLayoutView="0" workbookViewId="0" topLeftCell="A214">
      <selection activeCell="J333" sqref="J333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5.7109375" style="0" customWidth="1"/>
    <col min="4" max="4" width="17.8515625" style="0" customWidth="1"/>
    <col min="5" max="6" width="9.28125" style="0" bestFit="1" customWidth="1"/>
    <col min="7" max="7" width="10.8515625" style="0" customWidth="1"/>
    <col min="8" max="8" width="8.140625" style="0" customWidth="1"/>
    <col min="9" max="10" width="9.28125" style="0" bestFit="1" customWidth="1"/>
    <col min="11" max="11" width="10.8515625" style="0" customWidth="1"/>
    <col min="12" max="12" width="8.140625" style="0" customWidth="1"/>
    <col min="13" max="13" width="10.28125" style="0" bestFit="1" customWidth="1"/>
    <col min="14" max="14" width="10.8515625" style="0" customWidth="1"/>
  </cols>
  <sheetData>
    <row r="1" spans="1:4" ht="12.75">
      <c r="A1" s="497" t="s">
        <v>22</v>
      </c>
      <c r="B1" s="497"/>
      <c r="C1" s="497"/>
      <c r="D1" s="497"/>
    </row>
    <row r="2" spans="1:9" ht="12.75">
      <c r="A2" s="497" t="s">
        <v>112</v>
      </c>
      <c r="B2" s="497"/>
      <c r="C2" s="497"/>
      <c r="D2" s="497"/>
      <c r="G2" s="498" t="s">
        <v>21</v>
      </c>
      <c r="H2" s="498"/>
      <c r="I2" s="498"/>
    </row>
    <row r="3" spans="1:14" ht="12.75">
      <c r="A3" s="498" t="s">
        <v>512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</row>
    <row r="4" spans="2:14" ht="12.75">
      <c r="B4" s="683" t="s">
        <v>115</v>
      </c>
      <c r="C4" s="683"/>
      <c r="D4" s="683"/>
      <c r="N4" s="28" t="s">
        <v>113</v>
      </c>
    </row>
    <row r="5" spans="1:14" ht="12.75">
      <c r="A5" s="528" t="s">
        <v>80</v>
      </c>
      <c r="B5" s="692" t="s">
        <v>81</v>
      </c>
      <c r="C5" s="692"/>
      <c r="D5" s="514"/>
      <c r="E5" s="503" t="s">
        <v>86</v>
      </c>
      <c r="F5" s="504"/>
      <c r="G5" s="504"/>
      <c r="H5" s="505"/>
      <c r="I5" s="503" t="s">
        <v>53</v>
      </c>
      <c r="J5" s="504"/>
      <c r="K5" s="504"/>
      <c r="L5" s="505"/>
      <c r="M5" s="503" t="s">
        <v>110</v>
      </c>
      <c r="N5" s="505"/>
    </row>
    <row r="6" spans="1:14" ht="12.75">
      <c r="A6" s="529"/>
      <c r="B6" s="693"/>
      <c r="C6" s="693"/>
      <c r="D6" s="622"/>
      <c r="E6" s="43" t="s">
        <v>82</v>
      </c>
      <c r="F6" s="43" t="s">
        <v>83</v>
      </c>
      <c r="G6" s="43" t="s">
        <v>84</v>
      </c>
      <c r="H6" s="43" t="s">
        <v>111</v>
      </c>
      <c r="I6" s="43" t="s">
        <v>82</v>
      </c>
      <c r="J6" s="43" t="s">
        <v>83</v>
      </c>
      <c r="K6" s="43" t="s">
        <v>84</v>
      </c>
      <c r="L6" s="43" t="s">
        <v>111</v>
      </c>
      <c r="M6" s="43" t="s">
        <v>85</v>
      </c>
      <c r="N6" s="43" t="s">
        <v>84</v>
      </c>
    </row>
    <row r="7" spans="1:14" ht="12" customHeight="1">
      <c r="A7" s="1">
        <v>1</v>
      </c>
      <c r="B7" s="687" t="s">
        <v>109</v>
      </c>
      <c r="C7" s="687" t="s">
        <v>87</v>
      </c>
      <c r="D7" s="1" t="s">
        <v>89</v>
      </c>
      <c r="E7" s="299">
        <v>7775</v>
      </c>
      <c r="F7" s="299">
        <v>162</v>
      </c>
      <c r="G7" s="299">
        <f>E7*F7</f>
        <v>1259550</v>
      </c>
      <c r="H7" s="300">
        <f>E7/E11*100</f>
        <v>52.188213182977584</v>
      </c>
      <c r="I7" s="299">
        <v>500</v>
      </c>
      <c r="J7" s="299">
        <v>162</v>
      </c>
      <c r="K7" s="299">
        <f>I7*J7</f>
        <v>81000</v>
      </c>
      <c r="L7" s="300">
        <f>I7/I11*100</f>
        <v>17.482517482517483</v>
      </c>
      <c r="M7" s="299">
        <f>E7+I7</f>
        <v>8275</v>
      </c>
      <c r="N7" s="299">
        <f>G7+K7</f>
        <v>1340550</v>
      </c>
    </row>
    <row r="8" spans="1:14" ht="12" customHeight="1">
      <c r="A8" s="1">
        <v>2</v>
      </c>
      <c r="B8" s="687"/>
      <c r="C8" s="687"/>
      <c r="D8" s="1" t="s">
        <v>230</v>
      </c>
      <c r="E8" s="299">
        <v>5672</v>
      </c>
      <c r="F8" s="299">
        <v>135</v>
      </c>
      <c r="G8" s="299">
        <f>E8*F8</f>
        <v>765720</v>
      </c>
      <c r="H8" s="300">
        <f>E8/E11*100</f>
        <v>38.07222445965902</v>
      </c>
      <c r="I8" s="299">
        <v>700</v>
      </c>
      <c r="J8" s="299">
        <v>135</v>
      </c>
      <c r="K8" s="299">
        <f>I8*J8</f>
        <v>94500</v>
      </c>
      <c r="L8" s="300">
        <f>I8/I11*100</f>
        <v>24.475524475524477</v>
      </c>
      <c r="M8" s="299">
        <f aca="true" t="shared" si="0" ref="M8:M44">E8+I8</f>
        <v>6372</v>
      </c>
      <c r="N8" s="299">
        <f>G8+K8</f>
        <v>860220</v>
      </c>
    </row>
    <row r="9" spans="1:14" ht="12" customHeight="1">
      <c r="A9" s="1">
        <v>3</v>
      </c>
      <c r="B9" s="687"/>
      <c r="C9" s="687"/>
      <c r="D9" s="1" t="s">
        <v>90</v>
      </c>
      <c r="E9" s="299">
        <v>1451</v>
      </c>
      <c r="F9" s="299">
        <v>117</v>
      </c>
      <c r="G9" s="299">
        <f>E9*F9</f>
        <v>169767</v>
      </c>
      <c r="H9" s="300">
        <f>E9/E11*100</f>
        <v>9.739562357363404</v>
      </c>
      <c r="I9" s="299">
        <v>1124</v>
      </c>
      <c r="J9" s="299">
        <v>117</v>
      </c>
      <c r="K9" s="299">
        <f>I9*J9</f>
        <v>131508</v>
      </c>
      <c r="L9" s="300">
        <f>I9/I11*100</f>
        <v>39.3006993006993</v>
      </c>
      <c r="M9" s="299">
        <f t="shared" si="0"/>
        <v>2575</v>
      </c>
      <c r="N9" s="299">
        <f>G9+K9</f>
        <v>301275</v>
      </c>
    </row>
    <row r="10" spans="1:14" ht="12" customHeight="1">
      <c r="A10" s="1">
        <v>4</v>
      </c>
      <c r="B10" s="687"/>
      <c r="C10" s="687"/>
      <c r="D10" s="1" t="s">
        <v>91</v>
      </c>
      <c r="E10" s="299">
        <v>0</v>
      </c>
      <c r="F10" s="299">
        <v>119</v>
      </c>
      <c r="G10" s="299">
        <f>E10*F10</f>
        <v>0</v>
      </c>
      <c r="H10" s="300">
        <f>E10/E11*100</f>
        <v>0</v>
      </c>
      <c r="I10" s="299">
        <v>536</v>
      </c>
      <c r="J10" s="299">
        <v>121</v>
      </c>
      <c r="K10" s="299">
        <f>I10*J10</f>
        <v>64856</v>
      </c>
      <c r="L10" s="300">
        <f>I10/I11*100</f>
        <v>18.74125874125874</v>
      </c>
      <c r="M10" s="299">
        <f t="shared" si="0"/>
        <v>536</v>
      </c>
      <c r="N10" s="299">
        <f>G10+K10</f>
        <v>64856</v>
      </c>
    </row>
    <row r="11" spans="1:14" ht="12" customHeight="1">
      <c r="A11" s="1">
        <v>5</v>
      </c>
      <c r="B11" s="687"/>
      <c r="C11" s="687"/>
      <c r="D11" s="9" t="s">
        <v>4</v>
      </c>
      <c r="E11" s="301">
        <f>SUM(E7:E10)</f>
        <v>14898</v>
      </c>
      <c r="F11" s="301">
        <f>G11/E11</f>
        <v>147.33769633507853</v>
      </c>
      <c r="G11" s="301">
        <f>SUM(G7:G10)</f>
        <v>2195037</v>
      </c>
      <c r="H11" s="302">
        <f>SUM(H7:H10)</f>
        <v>100</v>
      </c>
      <c r="I11" s="301">
        <f>SUM(I7:I10)</f>
        <v>2860</v>
      </c>
      <c r="J11" s="301">
        <f>K11/I11</f>
        <v>130.02237762237763</v>
      </c>
      <c r="K11" s="301">
        <f>SUM(K7:K10)</f>
        <v>371864</v>
      </c>
      <c r="L11" s="302">
        <v>100</v>
      </c>
      <c r="M11" s="301">
        <f t="shared" si="0"/>
        <v>17758</v>
      </c>
      <c r="N11" s="301">
        <f aca="true" t="shared" si="1" ref="N11:N44">G11+K11</f>
        <v>2566901</v>
      </c>
    </row>
    <row r="12" spans="1:14" ht="12" customHeight="1">
      <c r="A12" s="1">
        <v>6</v>
      </c>
      <c r="B12" s="687"/>
      <c r="C12" s="687" t="s">
        <v>88</v>
      </c>
      <c r="D12" s="1" t="s">
        <v>89</v>
      </c>
      <c r="E12" s="299">
        <v>1031</v>
      </c>
      <c r="F12" s="299">
        <v>153</v>
      </c>
      <c r="G12" s="299">
        <f>E12*F12</f>
        <v>157743</v>
      </c>
      <c r="H12" s="300">
        <f>E12/E16*100</f>
        <v>52.308472856418064</v>
      </c>
      <c r="I12" s="299">
        <v>50</v>
      </c>
      <c r="J12" s="299">
        <v>153</v>
      </c>
      <c r="K12" s="299">
        <f>I12*J12</f>
        <v>7650</v>
      </c>
      <c r="L12" s="300">
        <f>I12/I16*100</f>
        <v>12.787723785166241</v>
      </c>
      <c r="M12" s="299">
        <f t="shared" si="0"/>
        <v>1081</v>
      </c>
      <c r="N12" s="299">
        <f t="shared" si="1"/>
        <v>165393</v>
      </c>
    </row>
    <row r="13" spans="1:14" ht="12" customHeight="1">
      <c r="A13" s="1">
        <v>7</v>
      </c>
      <c r="B13" s="687"/>
      <c r="C13" s="687"/>
      <c r="D13" s="1" t="s">
        <v>230</v>
      </c>
      <c r="E13" s="299">
        <v>720</v>
      </c>
      <c r="F13" s="299">
        <v>127</v>
      </c>
      <c r="G13" s="299">
        <f>E13*F13</f>
        <v>91440</v>
      </c>
      <c r="H13" s="300">
        <f>E13/E16*100</f>
        <v>36.5296803652968</v>
      </c>
      <c r="I13" s="299">
        <v>80</v>
      </c>
      <c r="J13" s="299">
        <v>127</v>
      </c>
      <c r="K13" s="299">
        <f>I13*J13</f>
        <v>10160</v>
      </c>
      <c r="L13" s="300">
        <f>I13/I16*100</f>
        <v>20.460358056265985</v>
      </c>
      <c r="M13" s="299">
        <f t="shared" si="0"/>
        <v>800</v>
      </c>
      <c r="N13" s="299">
        <f t="shared" si="1"/>
        <v>101600</v>
      </c>
    </row>
    <row r="14" spans="1:14" ht="12" customHeight="1">
      <c r="A14" s="1">
        <v>8</v>
      </c>
      <c r="B14" s="687"/>
      <c r="C14" s="687"/>
      <c r="D14" s="1" t="s">
        <v>90</v>
      </c>
      <c r="E14" s="299">
        <v>220</v>
      </c>
      <c r="F14" s="299">
        <v>109</v>
      </c>
      <c r="G14" s="299">
        <f>E14*F14</f>
        <v>23980</v>
      </c>
      <c r="H14" s="300">
        <f>E14/E16*100</f>
        <v>11.161846778285135</v>
      </c>
      <c r="I14" s="299">
        <v>200</v>
      </c>
      <c r="J14" s="299">
        <v>109</v>
      </c>
      <c r="K14" s="299">
        <f>I14*J14</f>
        <v>21800</v>
      </c>
      <c r="L14" s="300">
        <f>I14/I16*100</f>
        <v>51.150895140664964</v>
      </c>
      <c r="M14" s="299">
        <f t="shared" si="0"/>
        <v>420</v>
      </c>
      <c r="N14" s="299">
        <f t="shared" si="1"/>
        <v>45780</v>
      </c>
    </row>
    <row r="15" spans="1:14" ht="12" customHeight="1">
      <c r="A15" s="1">
        <v>9</v>
      </c>
      <c r="B15" s="687"/>
      <c r="C15" s="687"/>
      <c r="D15" s="1" t="s">
        <v>91</v>
      </c>
      <c r="E15" s="299">
        <v>0</v>
      </c>
      <c r="F15" s="299">
        <v>107</v>
      </c>
      <c r="G15" s="299">
        <f>E15*F15</f>
        <v>0</v>
      </c>
      <c r="H15" s="300">
        <f>E15/E16*100</f>
        <v>0</v>
      </c>
      <c r="I15" s="299">
        <v>61</v>
      </c>
      <c r="J15" s="299">
        <v>107</v>
      </c>
      <c r="K15" s="299">
        <f>I15*J15</f>
        <v>6527</v>
      </c>
      <c r="L15" s="300">
        <f>I15/I16*100</f>
        <v>15.601023017902813</v>
      </c>
      <c r="M15" s="299">
        <f t="shared" si="0"/>
        <v>61</v>
      </c>
      <c r="N15" s="299">
        <f t="shared" si="1"/>
        <v>6527</v>
      </c>
    </row>
    <row r="16" spans="1:14" ht="12" customHeight="1">
      <c r="A16" s="1">
        <v>10</v>
      </c>
      <c r="B16" s="687"/>
      <c r="C16" s="687"/>
      <c r="D16" s="9" t="s">
        <v>4</v>
      </c>
      <c r="E16" s="301">
        <f>SUM(E12:E15)</f>
        <v>1971</v>
      </c>
      <c r="F16" s="301">
        <f>G16/E16</f>
        <v>138.59107052257738</v>
      </c>
      <c r="G16" s="301">
        <f>SUM(G12:G15)</f>
        <v>273163</v>
      </c>
      <c r="H16" s="302">
        <f>SUM(H12:H15)</f>
        <v>100</v>
      </c>
      <c r="I16" s="301">
        <f>SUM(I12:I15)</f>
        <v>391</v>
      </c>
      <c r="J16" s="301">
        <f>K16/I16</f>
        <v>117.99744245524296</v>
      </c>
      <c r="K16" s="301">
        <f>SUM(K12:K15)</f>
        <v>46137</v>
      </c>
      <c r="L16" s="302">
        <v>100</v>
      </c>
      <c r="M16" s="301">
        <f t="shared" si="0"/>
        <v>2362</v>
      </c>
      <c r="N16" s="301">
        <f t="shared" si="1"/>
        <v>319300</v>
      </c>
    </row>
    <row r="17" spans="1:14" ht="12" customHeight="1">
      <c r="A17" s="1">
        <v>11</v>
      </c>
      <c r="B17" s="687"/>
      <c r="C17" s="688" t="s">
        <v>92</v>
      </c>
      <c r="D17" s="688"/>
      <c r="E17" s="301">
        <f>E11+E16</f>
        <v>16869</v>
      </c>
      <c r="F17" s="301">
        <f>G17/E17</f>
        <v>146.31572707332978</v>
      </c>
      <c r="G17" s="301">
        <f>G11+G16</f>
        <v>2468200</v>
      </c>
      <c r="H17" s="302">
        <f>E17/E21*100</f>
        <v>75.29795116725438</v>
      </c>
      <c r="I17" s="301">
        <f>I11+I16</f>
        <v>3251</v>
      </c>
      <c r="J17" s="301">
        <f>K17/I17</f>
        <v>128.5761304214088</v>
      </c>
      <c r="K17" s="301">
        <f>K11+K16</f>
        <v>418001</v>
      </c>
      <c r="L17" s="302">
        <f>I17/I21*100</f>
        <v>58.566024139794635</v>
      </c>
      <c r="M17" s="301">
        <f>E17+I17</f>
        <v>20120</v>
      </c>
      <c r="N17" s="301">
        <f t="shared" si="1"/>
        <v>2886201</v>
      </c>
    </row>
    <row r="18" spans="1:14" ht="12" customHeight="1">
      <c r="A18" s="1">
        <v>12</v>
      </c>
      <c r="B18" s="687"/>
      <c r="C18" s="681" t="s">
        <v>93</v>
      </c>
      <c r="D18" s="681"/>
      <c r="E18" s="299">
        <v>2557</v>
      </c>
      <c r="F18" s="299">
        <v>75</v>
      </c>
      <c r="G18" s="299">
        <f>E18*F18</f>
        <v>191775</v>
      </c>
      <c r="H18" s="300">
        <f>E18/E21*100</f>
        <v>11.413649957594965</v>
      </c>
      <c r="I18" s="299">
        <v>300</v>
      </c>
      <c r="J18" s="299">
        <v>75</v>
      </c>
      <c r="K18" s="299">
        <f>I18*J18</f>
        <v>22500</v>
      </c>
      <c r="L18" s="300">
        <f>I18/I21*100</f>
        <v>5.404431633939831</v>
      </c>
      <c r="M18" s="299">
        <f t="shared" si="0"/>
        <v>2857</v>
      </c>
      <c r="N18" s="299">
        <f t="shared" si="1"/>
        <v>214275</v>
      </c>
    </row>
    <row r="19" spans="1:14" ht="12" customHeight="1">
      <c r="A19" s="1">
        <v>13</v>
      </c>
      <c r="B19" s="687"/>
      <c r="C19" s="681" t="s">
        <v>94</v>
      </c>
      <c r="D19" s="681"/>
      <c r="E19" s="299">
        <v>2977</v>
      </c>
      <c r="F19" s="299">
        <v>62</v>
      </c>
      <c r="G19" s="299">
        <f>E19*F19</f>
        <v>184574</v>
      </c>
      <c r="H19" s="300">
        <f>E19/E21*100</f>
        <v>13.28839887515065</v>
      </c>
      <c r="I19" s="299">
        <v>2000</v>
      </c>
      <c r="J19" s="299">
        <v>62</v>
      </c>
      <c r="K19" s="299">
        <f>I19*J19</f>
        <v>124000</v>
      </c>
      <c r="L19" s="300">
        <f>I19/I21*100</f>
        <v>36.029544226265536</v>
      </c>
      <c r="M19" s="299">
        <f t="shared" si="0"/>
        <v>4977</v>
      </c>
      <c r="N19" s="299">
        <f t="shared" si="1"/>
        <v>308574</v>
      </c>
    </row>
    <row r="20" spans="1:14" ht="12" customHeight="1">
      <c r="A20" s="1">
        <v>14</v>
      </c>
      <c r="B20" s="687"/>
      <c r="C20" s="690" t="s">
        <v>270</v>
      </c>
      <c r="D20" s="691"/>
      <c r="E20" s="299">
        <v>0</v>
      </c>
      <c r="F20" s="299">
        <v>0</v>
      </c>
      <c r="G20" s="299">
        <f>E20*F20</f>
        <v>0</v>
      </c>
      <c r="H20" s="300">
        <v>0</v>
      </c>
      <c r="I20" s="299">
        <v>0</v>
      </c>
      <c r="J20" s="299">
        <v>0</v>
      </c>
      <c r="K20" s="299">
        <f>I20*J20</f>
        <v>0</v>
      </c>
      <c r="L20" s="300">
        <f>I20/I21*100</f>
        <v>0</v>
      </c>
      <c r="M20" s="299">
        <f t="shared" si="0"/>
        <v>0</v>
      </c>
      <c r="N20" s="299">
        <f t="shared" si="1"/>
        <v>0</v>
      </c>
    </row>
    <row r="21" spans="1:14" ht="12" customHeight="1">
      <c r="A21" s="1">
        <v>15</v>
      </c>
      <c r="B21" s="687"/>
      <c r="C21" s="689" t="s">
        <v>95</v>
      </c>
      <c r="D21" s="689"/>
      <c r="E21" s="303">
        <f>SUM(E17:E20)</f>
        <v>22403</v>
      </c>
      <c r="F21" s="303">
        <f>G21/E21</f>
        <v>126.97178949247869</v>
      </c>
      <c r="G21" s="303">
        <f>SUM(G17:G20)</f>
        <v>2844549</v>
      </c>
      <c r="H21" s="304">
        <f>H17+H18+H19</f>
        <v>100</v>
      </c>
      <c r="I21" s="303">
        <f>I17+I18+I19</f>
        <v>5551</v>
      </c>
      <c r="J21" s="303">
        <f>K21/I21</f>
        <v>101.69356872635561</v>
      </c>
      <c r="K21" s="303">
        <f>SUM(K17:K20)</f>
        <v>564501</v>
      </c>
      <c r="L21" s="304">
        <v>100</v>
      </c>
      <c r="M21" s="303">
        <f>E21+I21</f>
        <v>27954</v>
      </c>
      <c r="N21" s="303">
        <f>SUM(N17:N20)</f>
        <v>3409050</v>
      </c>
    </row>
    <row r="22" spans="1:14" ht="12" customHeight="1">
      <c r="A22" s="1">
        <v>16</v>
      </c>
      <c r="B22" s="684" t="s">
        <v>108</v>
      </c>
      <c r="C22" s="684" t="s">
        <v>47</v>
      </c>
      <c r="D22" s="1" t="s">
        <v>96</v>
      </c>
      <c r="E22" s="299">
        <v>420</v>
      </c>
      <c r="F22" s="299">
        <v>313</v>
      </c>
      <c r="G22" s="299">
        <f>E22*F22</f>
        <v>131460</v>
      </c>
      <c r="H22" s="300">
        <f>E22/E27*100</f>
        <v>2.074381389835531</v>
      </c>
      <c r="I22" s="299">
        <v>0</v>
      </c>
      <c r="J22" s="299">
        <v>0</v>
      </c>
      <c r="K22" s="299">
        <f>I22*J22</f>
        <v>0</v>
      </c>
      <c r="L22" s="300">
        <v>0</v>
      </c>
      <c r="M22" s="299">
        <f t="shared" si="0"/>
        <v>420</v>
      </c>
      <c r="N22" s="299">
        <f t="shared" si="1"/>
        <v>131460</v>
      </c>
    </row>
    <row r="23" spans="1:14" ht="12" customHeight="1">
      <c r="A23" s="1">
        <v>17</v>
      </c>
      <c r="B23" s="685"/>
      <c r="C23" s="685"/>
      <c r="D23" s="1" t="s">
        <v>97</v>
      </c>
      <c r="E23" s="299">
        <v>600</v>
      </c>
      <c r="F23" s="299">
        <v>238</v>
      </c>
      <c r="G23" s="299">
        <f>E23*F23</f>
        <v>142800</v>
      </c>
      <c r="H23" s="300">
        <f>E23/E27*100</f>
        <v>2.9634019854793303</v>
      </c>
      <c r="I23" s="299">
        <v>0</v>
      </c>
      <c r="J23" s="299">
        <v>0</v>
      </c>
      <c r="K23" s="299">
        <f>I23*J23</f>
        <v>0</v>
      </c>
      <c r="L23" s="300">
        <v>0</v>
      </c>
      <c r="M23" s="299">
        <f t="shared" si="0"/>
        <v>600</v>
      </c>
      <c r="N23" s="299">
        <f t="shared" si="1"/>
        <v>142800</v>
      </c>
    </row>
    <row r="24" spans="1:14" ht="12" customHeight="1">
      <c r="A24" s="1">
        <v>18</v>
      </c>
      <c r="B24" s="685"/>
      <c r="C24" s="685"/>
      <c r="D24" s="1" t="s">
        <v>98</v>
      </c>
      <c r="E24" s="299">
        <v>5543</v>
      </c>
      <c r="F24" s="299">
        <v>144</v>
      </c>
      <c r="G24" s="299">
        <f>E24*F24</f>
        <v>798192</v>
      </c>
      <c r="H24" s="300">
        <f>E24/E27*100</f>
        <v>27.37689534251988</v>
      </c>
      <c r="I24" s="299">
        <v>200</v>
      </c>
      <c r="J24" s="299">
        <v>144</v>
      </c>
      <c r="K24" s="299">
        <f>I24*J24</f>
        <v>28800</v>
      </c>
      <c r="L24" s="300">
        <f>I24/I27*100</f>
        <v>22.22222222222222</v>
      </c>
      <c r="M24" s="299">
        <f t="shared" si="0"/>
        <v>5743</v>
      </c>
      <c r="N24" s="299">
        <f t="shared" si="1"/>
        <v>826992</v>
      </c>
    </row>
    <row r="25" spans="1:14" ht="12" customHeight="1">
      <c r="A25" s="1">
        <v>19</v>
      </c>
      <c r="B25" s="685"/>
      <c r="C25" s="685"/>
      <c r="D25" s="1" t="s">
        <v>99</v>
      </c>
      <c r="E25" s="299">
        <v>5529</v>
      </c>
      <c r="F25" s="299">
        <v>118</v>
      </c>
      <c r="G25" s="299">
        <f>E25*F25</f>
        <v>652422</v>
      </c>
      <c r="H25" s="300">
        <f>E25/E27*100</f>
        <v>27.30774929619203</v>
      </c>
      <c r="I25" s="299">
        <v>300</v>
      </c>
      <c r="J25" s="299">
        <v>118</v>
      </c>
      <c r="K25" s="299">
        <f>I25*J25</f>
        <v>35400</v>
      </c>
      <c r="L25" s="300">
        <f>I25/I27*100</f>
        <v>33.33333333333333</v>
      </c>
      <c r="M25" s="299">
        <f t="shared" si="0"/>
        <v>5829</v>
      </c>
      <c r="N25" s="299">
        <f t="shared" si="1"/>
        <v>687822</v>
      </c>
    </row>
    <row r="26" spans="1:14" ht="12" customHeight="1">
      <c r="A26" s="1">
        <v>20</v>
      </c>
      <c r="B26" s="685"/>
      <c r="C26" s="685"/>
      <c r="D26" s="1" t="s">
        <v>100</v>
      </c>
      <c r="E26" s="299">
        <v>8155</v>
      </c>
      <c r="F26" s="299">
        <v>97</v>
      </c>
      <c r="G26" s="299">
        <f>E26*F26</f>
        <v>791035</v>
      </c>
      <c r="H26" s="300">
        <f>E26/E27*100</f>
        <v>40.27757198597323</v>
      </c>
      <c r="I26" s="299">
        <v>400</v>
      </c>
      <c r="J26" s="299">
        <v>97</v>
      </c>
      <c r="K26" s="299">
        <f>I26*J26</f>
        <v>38800</v>
      </c>
      <c r="L26" s="300">
        <f>I26/I27*100</f>
        <v>44.44444444444444</v>
      </c>
      <c r="M26" s="299">
        <f t="shared" si="0"/>
        <v>8555</v>
      </c>
      <c r="N26" s="299">
        <f t="shared" si="1"/>
        <v>829835</v>
      </c>
    </row>
    <row r="27" spans="1:14" ht="12" customHeight="1">
      <c r="A27" s="1">
        <v>21</v>
      </c>
      <c r="B27" s="685"/>
      <c r="C27" s="686"/>
      <c r="D27" s="9" t="s">
        <v>4</v>
      </c>
      <c r="E27" s="301">
        <f>SUM(E22:E26)</f>
        <v>20247</v>
      </c>
      <c r="F27" s="301">
        <f>G27/E27</f>
        <v>124.26082876475527</v>
      </c>
      <c r="G27" s="301">
        <f>SUM(G22:G26)</f>
        <v>2515909</v>
      </c>
      <c r="H27" s="302">
        <v>100</v>
      </c>
      <c r="I27" s="301">
        <f>I22+I23+I24+I25+I26</f>
        <v>900</v>
      </c>
      <c r="J27" s="301">
        <f>K27/I27</f>
        <v>114.44444444444444</v>
      </c>
      <c r="K27" s="301">
        <f>SUM(K22:K26)</f>
        <v>103000</v>
      </c>
      <c r="L27" s="302">
        <v>100</v>
      </c>
      <c r="M27" s="301">
        <f t="shared" si="0"/>
        <v>21147</v>
      </c>
      <c r="N27" s="301">
        <f t="shared" si="1"/>
        <v>2618909</v>
      </c>
    </row>
    <row r="28" spans="1:14" ht="12" customHeight="1">
      <c r="A28" s="1">
        <v>22</v>
      </c>
      <c r="B28" s="685"/>
      <c r="C28" s="684" t="s">
        <v>48</v>
      </c>
      <c r="D28" s="1" t="s">
        <v>96</v>
      </c>
      <c r="E28" s="299">
        <v>51</v>
      </c>
      <c r="F28" s="299">
        <v>386</v>
      </c>
      <c r="G28" s="299">
        <f>E28*F28</f>
        <v>19686</v>
      </c>
      <c r="H28" s="300">
        <f>E28/E32*100</f>
        <v>2.7463651050080773</v>
      </c>
      <c r="I28" s="299">
        <v>0</v>
      </c>
      <c r="J28" s="299">
        <v>0</v>
      </c>
      <c r="K28" s="299">
        <f>I28*J28</f>
        <v>0</v>
      </c>
      <c r="L28" s="300">
        <v>0</v>
      </c>
      <c r="M28" s="299">
        <f t="shared" si="0"/>
        <v>51</v>
      </c>
      <c r="N28" s="299">
        <f t="shared" si="1"/>
        <v>19686</v>
      </c>
    </row>
    <row r="29" spans="1:14" ht="12" customHeight="1">
      <c r="A29" s="1">
        <v>23</v>
      </c>
      <c r="B29" s="685"/>
      <c r="C29" s="685"/>
      <c r="D29" s="1" t="s">
        <v>98</v>
      </c>
      <c r="E29" s="299">
        <v>515</v>
      </c>
      <c r="F29" s="299">
        <v>314</v>
      </c>
      <c r="G29" s="299">
        <f>E29*F29</f>
        <v>161710</v>
      </c>
      <c r="H29" s="300">
        <f>E29/E32*100</f>
        <v>27.73290253096392</v>
      </c>
      <c r="I29" s="299">
        <v>30</v>
      </c>
      <c r="J29" s="299">
        <v>314</v>
      </c>
      <c r="K29" s="299">
        <f>I29*J29</f>
        <v>9420</v>
      </c>
      <c r="L29" s="300">
        <f>I29/I32*100</f>
        <v>20</v>
      </c>
      <c r="M29" s="299">
        <f t="shared" si="0"/>
        <v>545</v>
      </c>
      <c r="N29" s="299">
        <f t="shared" si="1"/>
        <v>171130</v>
      </c>
    </row>
    <row r="30" spans="1:14" ht="12" customHeight="1">
      <c r="A30" s="1">
        <v>24</v>
      </c>
      <c r="B30" s="685"/>
      <c r="C30" s="685"/>
      <c r="D30" s="1" t="s">
        <v>99</v>
      </c>
      <c r="E30" s="299">
        <v>599</v>
      </c>
      <c r="F30" s="299">
        <v>244</v>
      </c>
      <c r="G30" s="299">
        <f>E30*F30</f>
        <v>146156</v>
      </c>
      <c r="H30" s="300">
        <f>E30/E32*100</f>
        <v>32.256327409800754</v>
      </c>
      <c r="I30" s="299">
        <v>40</v>
      </c>
      <c r="J30" s="299">
        <v>244</v>
      </c>
      <c r="K30" s="299">
        <f>I30*J30</f>
        <v>9760</v>
      </c>
      <c r="L30" s="300">
        <f>I30/I32*100</f>
        <v>26.666666666666668</v>
      </c>
      <c r="M30" s="299">
        <f t="shared" si="0"/>
        <v>639</v>
      </c>
      <c r="N30" s="299">
        <f t="shared" si="1"/>
        <v>155916</v>
      </c>
    </row>
    <row r="31" spans="1:14" ht="12" customHeight="1">
      <c r="A31" s="1">
        <v>25</v>
      </c>
      <c r="B31" s="685"/>
      <c r="C31" s="685"/>
      <c r="D31" s="1" t="s">
        <v>100</v>
      </c>
      <c r="E31" s="299">
        <v>692</v>
      </c>
      <c r="F31" s="299">
        <v>189</v>
      </c>
      <c r="G31" s="299">
        <f>E31*F31</f>
        <v>130788</v>
      </c>
      <c r="H31" s="300">
        <f>E31/E32*100</f>
        <v>37.264404954227246</v>
      </c>
      <c r="I31" s="299">
        <v>80</v>
      </c>
      <c r="J31" s="299">
        <v>189</v>
      </c>
      <c r="K31" s="299">
        <f>I31*J31</f>
        <v>15120</v>
      </c>
      <c r="L31" s="300">
        <f>I31/I32*100</f>
        <v>53.333333333333336</v>
      </c>
      <c r="M31" s="299">
        <f t="shared" si="0"/>
        <v>772</v>
      </c>
      <c r="N31" s="299">
        <f t="shared" si="1"/>
        <v>145908</v>
      </c>
    </row>
    <row r="32" spans="1:14" ht="12" customHeight="1">
      <c r="A32" s="1">
        <v>26</v>
      </c>
      <c r="B32" s="685"/>
      <c r="C32" s="686"/>
      <c r="D32" s="9" t="s">
        <v>4</v>
      </c>
      <c r="E32" s="301">
        <f>SUM(E28:E31)</f>
        <v>1857</v>
      </c>
      <c r="F32" s="301">
        <f>G32/E32</f>
        <v>246.81744749596123</v>
      </c>
      <c r="G32" s="301">
        <f>SUM(G28:G31)</f>
        <v>458340</v>
      </c>
      <c r="H32" s="302">
        <v>100</v>
      </c>
      <c r="I32" s="301">
        <f>I28+I29+I30+I31</f>
        <v>150</v>
      </c>
      <c r="J32" s="301">
        <f>K32/I32</f>
        <v>228.66666666666666</v>
      </c>
      <c r="K32" s="301">
        <f>SUM(K28:K31)</f>
        <v>34300</v>
      </c>
      <c r="L32" s="302">
        <v>100</v>
      </c>
      <c r="M32" s="301">
        <f t="shared" si="0"/>
        <v>2007</v>
      </c>
      <c r="N32" s="301">
        <f t="shared" si="1"/>
        <v>492640</v>
      </c>
    </row>
    <row r="33" spans="1:14" ht="12" customHeight="1">
      <c r="A33" s="1">
        <v>27</v>
      </c>
      <c r="B33" s="685"/>
      <c r="C33" s="684" t="s">
        <v>101</v>
      </c>
      <c r="D33" s="1" t="s">
        <v>96</v>
      </c>
      <c r="E33" s="299">
        <v>0</v>
      </c>
      <c r="F33" s="299">
        <v>0</v>
      </c>
      <c r="G33" s="299">
        <f>E33*F33</f>
        <v>0</v>
      </c>
      <c r="H33" s="300">
        <f>E33/E37*100</f>
        <v>0</v>
      </c>
      <c r="I33" s="299">
        <v>0</v>
      </c>
      <c r="J33" s="299">
        <v>0</v>
      </c>
      <c r="K33" s="299">
        <f>I33*J33</f>
        <v>0</v>
      </c>
      <c r="L33" s="300">
        <v>0</v>
      </c>
      <c r="M33" s="299">
        <f t="shared" si="0"/>
        <v>0</v>
      </c>
      <c r="N33" s="299">
        <f t="shared" si="1"/>
        <v>0</v>
      </c>
    </row>
    <row r="34" spans="1:14" ht="12" customHeight="1">
      <c r="A34" s="1">
        <v>28</v>
      </c>
      <c r="B34" s="685"/>
      <c r="C34" s="685"/>
      <c r="D34" s="1" t="s">
        <v>97</v>
      </c>
      <c r="E34" s="299">
        <v>0</v>
      </c>
      <c r="F34" s="299">
        <v>0</v>
      </c>
      <c r="G34" s="299">
        <f>E34*F34</f>
        <v>0</v>
      </c>
      <c r="H34" s="300">
        <f>E34/E37*100</f>
        <v>0</v>
      </c>
      <c r="I34" s="299">
        <v>0</v>
      </c>
      <c r="J34" s="299">
        <v>0</v>
      </c>
      <c r="K34" s="299">
        <f>I34*J34</f>
        <v>0</v>
      </c>
      <c r="L34" s="300">
        <v>0</v>
      </c>
      <c r="M34" s="299">
        <f t="shared" si="0"/>
        <v>0</v>
      </c>
      <c r="N34" s="299">
        <f t="shared" si="1"/>
        <v>0</v>
      </c>
    </row>
    <row r="35" spans="1:14" ht="12" customHeight="1">
      <c r="A35" s="1">
        <v>29</v>
      </c>
      <c r="B35" s="685"/>
      <c r="C35" s="685"/>
      <c r="D35" s="1" t="s">
        <v>98</v>
      </c>
      <c r="E35" s="299">
        <v>27</v>
      </c>
      <c r="F35" s="299">
        <v>204</v>
      </c>
      <c r="G35" s="299">
        <f>E35*F35</f>
        <v>5508</v>
      </c>
      <c r="H35" s="300">
        <f>E35/E37*100</f>
        <v>34.177215189873415</v>
      </c>
      <c r="I35" s="299">
        <v>0</v>
      </c>
      <c r="J35" s="299">
        <v>0</v>
      </c>
      <c r="K35" s="299">
        <f>I35*J35</f>
        <v>0</v>
      </c>
      <c r="L35" s="300">
        <v>0</v>
      </c>
      <c r="M35" s="299">
        <f t="shared" si="0"/>
        <v>27</v>
      </c>
      <c r="N35" s="299">
        <f t="shared" si="1"/>
        <v>5508</v>
      </c>
    </row>
    <row r="36" spans="1:14" ht="12" customHeight="1">
      <c r="A36" s="1">
        <v>30</v>
      </c>
      <c r="B36" s="685"/>
      <c r="C36" s="685"/>
      <c r="D36" s="1" t="s">
        <v>99</v>
      </c>
      <c r="E36" s="299">
        <v>52</v>
      </c>
      <c r="F36" s="299">
        <v>171</v>
      </c>
      <c r="G36" s="299">
        <f>E36*F36</f>
        <v>8892</v>
      </c>
      <c r="H36" s="300">
        <f>E36/E37*100</f>
        <v>65.82278481012658</v>
      </c>
      <c r="I36" s="299">
        <v>0</v>
      </c>
      <c r="J36" s="299">
        <v>0</v>
      </c>
      <c r="K36" s="299">
        <f>I36*J36</f>
        <v>0</v>
      </c>
      <c r="L36" s="300">
        <v>0</v>
      </c>
      <c r="M36" s="299">
        <f t="shared" si="0"/>
        <v>52</v>
      </c>
      <c r="N36" s="299">
        <f t="shared" si="1"/>
        <v>8892</v>
      </c>
    </row>
    <row r="37" spans="1:14" ht="12" customHeight="1">
      <c r="A37" s="1">
        <v>31</v>
      </c>
      <c r="B37" s="685"/>
      <c r="C37" s="686"/>
      <c r="D37" s="9" t="s">
        <v>4</v>
      </c>
      <c r="E37" s="301">
        <f>SUM(E33:E36)</f>
        <v>79</v>
      </c>
      <c r="F37" s="301">
        <f>G37/E37</f>
        <v>182.27848101265823</v>
      </c>
      <c r="G37" s="301">
        <f>SUM(G33:G36)</f>
        <v>14400</v>
      </c>
      <c r="H37" s="302">
        <v>100</v>
      </c>
      <c r="I37" s="301">
        <v>0</v>
      </c>
      <c r="J37" s="301">
        <v>0</v>
      </c>
      <c r="K37" s="301">
        <f>SUM(K33:K36)</f>
        <v>0</v>
      </c>
      <c r="L37" s="302">
        <v>0</v>
      </c>
      <c r="M37" s="301">
        <f t="shared" si="0"/>
        <v>79</v>
      </c>
      <c r="N37" s="301">
        <f t="shared" si="1"/>
        <v>14400</v>
      </c>
    </row>
    <row r="38" spans="1:14" ht="12" customHeight="1">
      <c r="A38" s="1">
        <v>32</v>
      </c>
      <c r="B38" s="685"/>
      <c r="C38" s="681" t="s">
        <v>102</v>
      </c>
      <c r="D38" s="681"/>
      <c r="E38" s="299">
        <v>0</v>
      </c>
      <c r="F38" s="299">
        <v>0</v>
      </c>
      <c r="G38" s="299">
        <f>E38*F38</f>
        <v>0</v>
      </c>
      <c r="H38" s="300">
        <v>100</v>
      </c>
      <c r="I38" s="299">
        <v>0</v>
      </c>
      <c r="J38" s="299">
        <v>0</v>
      </c>
      <c r="K38" s="299">
        <f>I38*J38</f>
        <v>0</v>
      </c>
      <c r="L38" s="300">
        <v>0</v>
      </c>
      <c r="M38" s="299">
        <f t="shared" si="0"/>
        <v>0</v>
      </c>
      <c r="N38" s="299">
        <f t="shared" si="1"/>
        <v>0</v>
      </c>
    </row>
    <row r="39" spans="1:14" ht="12" customHeight="1">
      <c r="A39" s="1">
        <v>33</v>
      </c>
      <c r="B39" s="685"/>
      <c r="C39" s="688" t="s">
        <v>103</v>
      </c>
      <c r="D39" s="688"/>
      <c r="E39" s="301">
        <f>E27+E32+E37</f>
        <v>22183</v>
      </c>
      <c r="F39" s="301">
        <f>G39/E39</f>
        <v>134.72699815173783</v>
      </c>
      <c r="G39" s="301">
        <f>G27+G32+G37+G38</f>
        <v>2988649</v>
      </c>
      <c r="H39" s="302">
        <f>E39/E43*100</f>
        <v>51.448384627873</v>
      </c>
      <c r="I39" s="301">
        <v>1050</v>
      </c>
      <c r="J39" s="301">
        <f>K39/I39</f>
        <v>130.76190476190476</v>
      </c>
      <c r="K39" s="301">
        <f>K27+K32+K37+K38</f>
        <v>137300</v>
      </c>
      <c r="L39" s="302">
        <f>I39/I43*100</f>
        <v>17.389864193441536</v>
      </c>
      <c r="M39" s="301">
        <f t="shared" si="0"/>
        <v>23233</v>
      </c>
      <c r="N39" s="301">
        <f t="shared" si="1"/>
        <v>3125949</v>
      </c>
    </row>
    <row r="40" spans="1:14" ht="12" customHeight="1">
      <c r="A40" s="1">
        <v>34</v>
      </c>
      <c r="B40" s="685"/>
      <c r="C40" s="681" t="s">
        <v>104</v>
      </c>
      <c r="D40" s="681"/>
      <c r="E40" s="299">
        <v>0</v>
      </c>
      <c r="F40" s="299">
        <v>0</v>
      </c>
      <c r="G40" s="299">
        <f>E40*F40</f>
        <v>0</v>
      </c>
      <c r="H40" s="300">
        <f>E40/E43*100</f>
        <v>0</v>
      </c>
      <c r="I40" s="299">
        <v>0</v>
      </c>
      <c r="J40" s="299">
        <v>0</v>
      </c>
      <c r="K40" s="299">
        <f>I40*J40</f>
        <v>0</v>
      </c>
      <c r="L40" s="300">
        <f>I40/I43*100</f>
        <v>0</v>
      </c>
      <c r="M40" s="299">
        <f t="shared" si="0"/>
        <v>0</v>
      </c>
      <c r="N40" s="299">
        <f t="shared" si="1"/>
        <v>0</v>
      </c>
    </row>
    <row r="41" spans="1:14" ht="12" customHeight="1">
      <c r="A41" s="1">
        <v>35</v>
      </c>
      <c r="B41" s="685"/>
      <c r="C41" s="681" t="s">
        <v>94</v>
      </c>
      <c r="D41" s="681"/>
      <c r="E41" s="299">
        <v>0</v>
      </c>
      <c r="F41" s="299">
        <v>0</v>
      </c>
      <c r="G41" s="299">
        <f>E41*F41</f>
        <v>0</v>
      </c>
      <c r="H41" s="300">
        <f>E41/E43*100</f>
        <v>0</v>
      </c>
      <c r="I41" s="299">
        <v>0</v>
      </c>
      <c r="J41" s="299">
        <v>0</v>
      </c>
      <c r="K41" s="299">
        <f>I41*J41</f>
        <v>0</v>
      </c>
      <c r="L41" s="300">
        <f>I41/I43*100</f>
        <v>0</v>
      </c>
      <c r="M41" s="299">
        <f t="shared" si="0"/>
        <v>0</v>
      </c>
      <c r="N41" s="299">
        <f t="shared" si="1"/>
        <v>0</v>
      </c>
    </row>
    <row r="42" spans="1:14" ht="12" customHeight="1">
      <c r="A42" s="1">
        <v>36</v>
      </c>
      <c r="B42" s="685"/>
      <c r="C42" s="681" t="s">
        <v>105</v>
      </c>
      <c r="D42" s="681"/>
      <c r="E42" s="299">
        <v>20934</v>
      </c>
      <c r="F42" s="310">
        <v>60</v>
      </c>
      <c r="G42" s="299">
        <f>E42*F42</f>
        <v>1256040</v>
      </c>
      <c r="H42" s="300">
        <f>E42/E43*100</f>
        <v>48.551615372127</v>
      </c>
      <c r="I42" s="299">
        <v>4988</v>
      </c>
      <c r="J42" s="310">
        <v>49</v>
      </c>
      <c r="K42" s="299">
        <f>I42*J42</f>
        <v>244412</v>
      </c>
      <c r="L42" s="300">
        <f>I42/I43*100</f>
        <v>82.61013580655846</v>
      </c>
      <c r="M42" s="299">
        <f t="shared" si="0"/>
        <v>25922</v>
      </c>
      <c r="N42" s="299">
        <f t="shared" si="1"/>
        <v>1500452</v>
      </c>
    </row>
    <row r="43" spans="1:14" ht="12" customHeight="1">
      <c r="A43" s="1">
        <v>37</v>
      </c>
      <c r="B43" s="685"/>
      <c r="C43" s="689" t="s">
        <v>106</v>
      </c>
      <c r="D43" s="689"/>
      <c r="E43" s="303">
        <f>SUM(E39:E42)</f>
        <v>43117</v>
      </c>
      <c r="F43" s="303">
        <f>G43/E43</f>
        <v>98.44583342996961</v>
      </c>
      <c r="G43" s="303">
        <f>SUM(G39:G42)</f>
        <v>4244689</v>
      </c>
      <c r="H43" s="304">
        <v>100</v>
      </c>
      <c r="I43" s="303">
        <f>I27+I32+I42</f>
        <v>6038</v>
      </c>
      <c r="J43" s="303">
        <f>K43/I43</f>
        <v>63.21828420006625</v>
      </c>
      <c r="K43" s="303">
        <f>SUM(K39:K42)</f>
        <v>381712</v>
      </c>
      <c r="L43" s="304">
        <v>100</v>
      </c>
      <c r="M43" s="303">
        <f t="shared" si="0"/>
        <v>49155</v>
      </c>
      <c r="N43" s="303">
        <f t="shared" si="1"/>
        <v>4626401</v>
      </c>
    </row>
    <row r="44" spans="1:14" ht="12" customHeight="1">
      <c r="A44" s="1">
        <v>38</v>
      </c>
      <c r="B44" s="685"/>
      <c r="C44" s="681" t="s">
        <v>107</v>
      </c>
      <c r="D44" s="681"/>
      <c r="E44" s="299">
        <v>0</v>
      </c>
      <c r="F44" s="299">
        <v>0</v>
      </c>
      <c r="G44" s="299">
        <f>E44*F44</f>
        <v>0</v>
      </c>
      <c r="H44" s="300">
        <v>0</v>
      </c>
      <c r="I44" s="299">
        <v>9059</v>
      </c>
      <c r="J44" s="299">
        <v>33</v>
      </c>
      <c r="K44" s="299">
        <f>I44*J44</f>
        <v>298947</v>
      </c>
      <c r="L44" s="300">
        <v>100</v>
      </c>
      <c r="M44" s="299">
        <f t="shared" si="0"/>
        <v>9059</v>
      </c>
      <c r="N44" s="299">
        <f t="shared" si="1"/>
        <v>298947</v>
      </c>
    </row>
    <row r="45" spans="1:19" ht="12.75" customHeight="1">
      <c r="A45" s="194">
        <v>39</v>
      </c>
      <c r="B45" s="58"/>
      <c r="C45" s="682" t="s">
        <v>15</v>
      </c>
      <c r="D45" s="682"/>
      <c r="E45" s="305">
        <f>E21+E43+E44</f>
        <v>65520</v>
      </c>
      <c r="F45" s="305">
        <f>G45/E45</f>
        <v>108.19960317460317</v>
      </c>
      <c r="G45" s="305">
        <f>G21+G43+G44</f>
        <v>7089238</v>
      </c>
      <c r="H45" s="306">
        <v>0</v>
      </c>
      <c r="I45" s="305">
        <f>I21+I43+I44</f>
        <v>20648</v>
      </c>
      <c r="J45" s="305">
        <f>K45/I45</f>
        <v>60.304145679969004</v>
      </c>
      <c r="K45" s="305">
        <f>K21+K43+K44</f>
        <v>1245160</v>
      </c>
      <c r="L45" s="306">
        <v>0</v>
      </c>
      <c r="M45" s="305">
        <f>E45+I45</f>
        <v>86168</v>
      </c>
      <c r="N45" s="305">
        <f>G45+K45</f>
        <v>8334398</v>
      </c>
      <c r="P45" s="55"/>
      <c r="Q45" s="55"/>
      <c r="R45" s="55"/>
      <c r="S45" s="55"/>
    </row>
    <row r="46" spans="1:19" s="29" customFormat="1" ht="12.75" customHeight="1">
      <c r="A46" s="125"/>
      <c r="B46" s="126"/>
      <c r="C46" s="127"/>
      <c r="D46" s="127"/>
      <c r="E46" s="128"/>
      <c r="F46" s="128"/>
      <c r="G46" s="128"/>
      <c r="H46" s="129"/>
      <c r="I46" s="128"/>
      <c r="J46" s="128"/>
      <c r="K46" s="128"/>
      <c r="L46" s="129"/>
      <c r="M46" s="128"/>
      <c r="N46" s="128"/>
      <c r="O46" s="55"/>
      <c r="P46" s="55"/>
      <c r="Q46" s="55"/>
      <c r="R46" s="55"/>
      <c r="S46" s="55"/>
    </row>
    <row r="47" spans="1:19" s="29" customFormat="1" ht="12.75" customHeight="1">
      <c r="A47" s="135"/>
      <c r="B47" s="136"/>
      <c r="C47" s="137"/>
      <c r="D47" s="137"/>
      <c r="E47" s="128"/>
      <c r="F47" s="128"/>
      <c r="G47" s="128"/>
      <c r="H47" s="129"/>
      <c r="I47" s="128"/>
      <c r="J47" s="128"/>
      <c r="K47" s="128"/>
      <c r="L47" s="129"/>
      <c r="M47" s="128"/>
      <c r="N47" s="128"/>
      <c r="O47" s="55"/>
      <c r="P47" s="55"/>
      <c r="Q47" s="55"/>
      <c r="R47" s="55"/>
      <c r="S47" s="55"/>
    </row>
    <row r="48" spans="1:19" s="29" customFormat="1" ht="12.75" customHeight="1">
      <c r="A48" s="135"/>
      <c r="B48" s="136"/>
      <c r="C48" s="137"/>
      <c r="D48" s="137"/>
      <c r="E48" s="128"/>
      <c r="F48" s="128"/>
      <c r="G48" s="128"/>
      <c r="H48" s="129"/>
      <c r="I48" s="128"/>
      <c r="J48" s="128"/>
      <c r="K48" s="128"/>
      <c r="L48" s="129"/>
      <c r="M48" s="128"/>
      <c r="N48" s="128"/>
      <c r="O48" s="55"/>
      <c r="P48" s="55"/>
      <c r="Q48" s="55"/>
      <c r="R48" s="55"/>
      <c r="S48" s="55"/>
    </row>
    <row r="49" spans="1:19" s="29" customFormat="1" ht="12.75" customHeight="1">
      <c r="A49" s="135"/>
      <c r="B49" s="136"/>
      <c r="C49" s="137"/>
      <c r="D49" s="137"/>
      <c r="E49" s="128"/>
      <c r="F49" s="128"/>
      <c r="G49" s="128"/>
      <c r="H49" s="129"/>
      <c r="I49" s="128"/>
      <c r="J49" s="128"/>
      <c r="K49" s="128"/>
      <c r="L49" s="129"/>
      <c r="M49" s="128"/>
      <c r="N49" s="128"/>
      <c r="O49" s="55"/>
      <c r="P49" s="55"/>
      <c r="Q49" s="55"/>
      <c r="R49" s="55"/>
      <c r="S49" s="55"/>
    </row>
    <row r="50" spans="1:19" ht="12.75">
      <c r="A50" s="612" t="s">
        <v>22</v>
      </c>
      <c r="B50" s="612"/>
      <c r="C50" s="612"/>
      <c r="D50" s="612"/>
      <c r="P50" s="55"/>
      <c r="Q50" s="55"/>
      <c r="R50" s="55"/>
      <c r="S50" s="55"/>
    </row>
    <row r="51" spans="1:9" ht="12.75">
      <c r="A51" s="497" t="s">
        <v>65</v>
      </c>
      <c r="B51" s="497"/>
      <c r="C51" s="497"/>
      <c r="D51" s="497"/>
      <c r="G51" s="498" t="s">
        <v>21</v>
      </c>
      <c r="H51" s="498"/>
      <c r="I51" s="498"/>
    </row>
    <row r="52" spans="1:14" ht="12.75">
      <c r="A52" s="498" t="s">
        <v>512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</row>
    <row r="53" spans="2:14" ht="12.75">
      <c r="B53" s="683" t="s">
        <v>115</v>
      </c>
      <c r="C53" s="683"/>
      <c r="D53" s="683"/>
      <c r="N53" s="28" t="s">
        <v>116</v>
      </c>
    </row>
    <row r="54" spans="1:14" ht="12.75">
      <c r="A54" s="528" t="s">
        <v>80</v>
      </c>
      <c r="B54" s="692" t="s">
        <v>81</v>
      </c>
      <c r="C54" s="692"/>
      <c r="D54" s="514"/>
      <c r="E54" s="503" t="s">
        <v>86</v>
      </c>
      <c r="F54" s="504"/>
      <c r="G54" s="504"/>
      <c r="H54" s="505"/>
      <c r="I54" s="503" t="s">
        <v>53</v>
      </c>
      <c r="J54" s="504"/>
      <c r="K54" s="504"/>
      <c r="L54" s="505"/>
      <c r="M54" s="503" t="s">
        <v>110</v>
      </c>
      <c r="N54" s="505"/>
    </row>
    <row r="55" spans="1:14" ht="12.75">
      <c r="A55" s="529"/>
      <c r="B55" s="693"/>
      <c r="C55" s="693"/>
      <c r="D55" s="622"/>
      <c r="E55" s="43" t="s">
        <v>82</v>
      </c>
      <c r="F55" s="43" t="s">
        <v>83</v>
      </c>
      <c r="G55" s="43" t="s">
        <v>84</v>
      </c>
      <c r="H55" s="43" t="s">
        <v>111</v>
      </c>
      <c r="I55" s="43" t="s">
        <v>82</v>
      </c>
      <c r="J55" s="43" t="s">
        <v>83</v>
      </c>
      <c r="K55" s="43" t="s">
        <v>84</v>
      </c>
      <c r="L55" s="43" t="s">
        <v>111</v>
      </c>
      <c r="M55" s="43" t="s">
        <v>85</v>
      </c>
      <c r="N55" s="43" t="s">
        <v>84</v>
      </c>
    </row>
    <row r="56" spans="1:14" ht="12" customHeight="1">
      <c r="A56" s="91">
        <v>1</v>
      </c>
      <c r="B56" s="687" t="s">
        <v>109</v>
      </c>
      <c r="C56" s="687" t="s">
        <v>87</v>
      </c>
      <c r="D56" s="1" t="s">
        <v>89</v>
      </c>
      <c r="E56" s="299">
        <v>430</v>
      </c>
      <c r="F56" s="299">
        <v>162</v>
      </c>
      <c r="G56" s="299">
        <f>E56*F56</f>
        <v>69660</v>
      </c>
      <c r="H56" s="300">
        <f>E56/E60*100</f>
        <v>26.49414664202095</v>
      </c>
      <c r="I56" s="299">
        <v>0</v>
      </c>
      <c r="J56" s="299">
        <v>0</v>
      </c>
      <c r="K56" s="299">
        <f>I56*J56</f>
        <v>0</v>
      </c>
      <c r="L56" s="300">
        <f>I56/I60*100</f>
        <v>0</v>
      </c>
      <c r="M56" s="299">
        <f aca="true" t="shared" si="2" ref="M56:M93">E56+I56</f>
        <v>430</v>
      </c>
      <c r="N56" s="299">
        <f aca="true" t="shared" si="3" ref="N56:N93">G56+K56</f>
        <v>69660</v>
      </c>
    </row>
    <row r="57" spans="1:14" ht="12" customHeight="1">
      <c r="A57" s="91">
        <v>2</v>
      </c>
      <c r="B57" s="687"/>
      <c r="C57" s="687"/>
      <c r="D57" s="1" t="s">
        <v>230</v>
      </c>
      <c r="E57" s="299">
        <v>527</v>
      </c>
      <c r="F57" s="299">
        <v>135</v>
      </c>
      <c r="G57" s="299">
        <f>E57*F57</f>
        <v>71145</v>
      </c>
      <c r="H57" s="300">
        <f>E57/E60*100</f>
        <v>32.47073321010475</v>
      </c>
      <c r="I57" s="299">
        <v>0</v>
      </c>
      <c r="J57" s="299">
        <v>0</v>
      </c>
      <c r="K57" s="299">
        <f>I57*J57</f>
        <v>0</v>
      </c>
      <c r="L57" s="300">
        <f>I57/I60*100</f>
        <v>0</v>
      </c>
      <c r="M57" s="299">
        <f t="shared" si="2"/>
        <v>527</v>
      </c>
      <c r="N57" s="299">
        <f t="shared" si="3"/>
        <v>71145</v>
      </c>
    </row>
    <row r="58" spans="1:14" ht="12" customHeight="1">
      <c r="A58" s="91">
        <v>3</v>
      </c>
      <c r="B58" s="687"/>
      <c r="C58" s="687"/>
      <c r="D58" s="1" t="s">
        <v>90</v>
      </c>
      <c r="E58" s="307">
        <v>666</v>
      </c>
      <c r="F58" s="307">
        <v>117</v>
      </c>
      <c r="G58" s="299">
        <f>E58*F58</f>
        <v>77922</v>
      </c>
      <c r="H58" s="300">
        <f>E58/E60*100</f>
        <v>41.0351201478743</v>
      </c>
      <c r="I58" s="299">
        <v>0</v>
      </c>
      <c r="J58" s="299">
        <v>0</v>
      </c>
      <c r="K58" s="299">
        <f>I58*J58</f>
        <v>0</v>
      </c>
      <c r="L58" s="300">
        <f>I58/I60*100</f>
        <v>0</v>
      </c>
      <c r="M58" s="299">
        <f t="shared" si="2"/>
        <v>666</v>
      </c>
      <c r="N58" s="299">
        <f t="shared" si="3"/>
        <v>77922</v>
      </c>
    </row>
    <row r="59" spans="1:14" ht="12" customHeight="1">
      <c r="A59" s="91">
        <v>4</v>
      </c>
      <c r="B59" s="687"/>
      <c r="C59" s="687"/>
      <c r="D59" s="1" t="s">
        <v>91</v>
      </c>
      <c r="E59" s="299">
        <v>0</v>
      </c>
      <c r="F59" s="299">
        <v>0</v>
      </c>
      <c r="G59" s="299">
        <f>E59*F59</f>
        <v>0</v>
      </c>
      <c r="H59" s="300">
        <f>E59/E60*100</f>
        <v>0</v>
      </c>
      <c r="I59" s="307">
        <v>297</v>
      </c>
      <c r="J59" s="307">
        <v>117</v>
      </c>
      <c r="K59" s="299">
        <f>I59*J59</f>
        <v>34749</v>
      </c>
      <c r="L59" s="300">
        <f>I59/I60*100</f>
        <v>100</v>
      </c>
      <c r="M59" s="299">
        <f t="shared" si="2"/>
        <v>297</v>
      </c>
      <c r="N59" s="299">
        <f t="shared" si="3"/>
        <v>34749</v>
      </c>
    </row>
    <row r="60" spans="1:14" ht="12" customHeight="1">
      <c r="A60" s="91">
        <v>5</v>
      </c>
      <c r="B60" s="687"/>
      <c r="C60" s="687"/>
      <c r="D60" s="9" t="s">
        <v>4</v>
      </c>
      <c r="E60" s="301">
        <f>SUM(E56:E59)</f>
        <v>1623</v>
      </c>
      <c r="F60" s="301">
        <f>G60/E60</f>
        <v>134.76709796672827</v>
      </c>
      <c r="G60" s="301">
        <f>SUM(G56:G59)</f>
        <v>218727</v>
      </c>
      <c r="H60" s="302">
        <v>100</v>
      </c>
      <c r="I60" s="301">
        <f>SUM(I56:I59)</f>
        <v>297</v>
      </c>
      <c r="J60" s="301">
        <f>K60/I60</f>
        <v>117</v>
      </c>
      <c r="K60" s="301">
        <f>SUM(K56:K59)</f>
        <v>34749</v>
      </c>
      <c r="L60" s="302">
        <v>100</v>
      </c>
      <c r="M60" s="301">
        <f t="shared" si="2"/>
        <v>1920</v>
      </c>
      <c r="N60" s="301">
        <f t="shared" si="3"/>
        <v>253476</v>
      </c>
    </row>
    <row r="61" spans="1:14" ht="12" customHeight="1">
      <c r="A61" s="91">
        <v>6</v>
      </c>
      <c r="B61" s="687"/>
      <c r="C61" s="687" t="s">
        <v>88</v>
      </c>
      <c r="D61" s="1" t="s">
        <v>89</v>
      </c>
      <c r="E61" s="299">
        <v>1487</v>
      </c>
      <c r="F61" s="299">
        <v>153</v>
      </c>
      <c r="G61" s="299">
        <f>E61*F61</f>
        <v>227511</v>
      </c>
      <c r="H61" s="300">
        <f>E61/E65*100</f>
        <v>24.887029288702927</v>
      </c>
      <c r="I61" s="299">
        <v>0</v>
      </c>
      <c r="J61" s="299">
        <v>0</v>
      </c>
      <c r="K61" s="299">
        <f>I61*J61</f>
        <v>0</v>
      </c>
      <c r="L61" s="300">
        <f>I61/I65*100</f>
        <v>0</v>
      </c>
      <c r="M61" s="299">
        <f t="shared" si="2"/>
        <v>1487</v>
      </c>
      <c r="N61" s="299">
        <f t="shared" si="3"/>
        <v>227511</v>
      </c>
    </row>
    <row r="62" spans="1:14" ht="12" customHeight="1">
      <c r="A62" s="91">
        <v>7</v>
      </c>
      <c r="B62" s="687"/>
      <c r="C62" s="687"/>
      <c r="D62" s="1" t="s">
        <v>230</v>
      </c>
      <c r="E62" s="299">
        <v>2256</v>
      </c>
      <c r="F62" s="299">
        <v>127</v>
      </c>
      <c r="G62" s="299">
        <f>E62*F62</f>
        <v>286512</v>
      </c>
      <c r="H62" s="300">
        <f>E62/E65*100</f>
        <v>37.75732217573221</v>
      </c>
      <c r="I62" s="299">
        <v>0</v>
      </c>
      <c r="J62" s="299">
        <v>0</v>
      </c>
      <c r="K62" s="299">
        <f>I62*J62</f>
        <v>0</v>
      </c>
      <c r="L62" s="300">
        <f>I62/I65*100</f>
        <v>0</v>
      </c>
      <c r="M62" s="299">
        <f t="shared" si="2"/>
        <v>2256</v>
      </c>
      <c r="N62" s="299">
        <f t="shared" si="3"/>
        <v>286512</v>
      </c>
    </row>
    <row r="63" spans="1:14" ht="12" customHeight="1">
      <c r="A63" s="91">
        <v>8</v>
      </c>
      <c r="B63" s="687"/>
      <c r="C63" s="687"/>
      <c r="D63" s="1" t="s">
        <v>90</v>
      </c>
      <c r="E63" s="307">
        <v>2232</v>
      </c>
      <c r="F63" s="307">
        <v>109</v>
      </c>
      <c r="G63" s="299">
        <f>E63*F63</f>
        <v>243288</v>
      </c>
      <c r="H63" s="300">
        <f>E63/E65*100</f>
        <v>37.35564853556485</v>
      </c>
      <c r="I63" s="299">
        <v>0</v>
      </c>
      <c r="J63" s="299">
        <v>0</v>
      </c>
      <c r="K63" s="299">
        <f>I63*J63</f>
        <v>0</v>
      </c>
      <c r="L63" s="300">
        <f>I63/I65*100</f>
        <v>0</v>
      </c>
      <c r="M63" s="299">
        <f t="shared" si="2"/>
        <v>2232</v>
      </c>
      <c r="N63" s="299">
        <f t="shared" si="3"/>
        <v>243288</v>
      </c>
    </row>
    <row r="64" spans="1:14" ht="12" customHeight="1">
      <c r="A64" s="91">
        <v>9</v>
      </c>
      <c r="B64" s="687"/>
      <c r="C64" s="687"/>
      <c r="D64" s="1" t="s">
        <v>91</v>
      </c>
      <c r="E64" s="299">
        <v>0</v>
      </c>
      <c r="F64" s="307">
        <v>0</v>
      </c>
      <c r="G64" s="299">
        <f>E64*F64</f>
        <v>0</v>
      </c>
      <c r="H64" s="300">
        <f>E64/E65*100</f>
        <v>0</v>
      </c>
      <c r="I64" s="307">
        <v>200</v>
      </c>
      <c r="J64" s="307">
        <v>101</v>
      </c>
      <c r="K64" s="299">
        <f>I64*J64</f>
        <v>20200</v>
      </c>
      <c r="L64" s="300">
        <f>I64/I65*100</f>
        <v>100</v>
      </c>
      <c r="M64" s="299">
        <f t="shared" si="2"/>
        <v>200</v>
      </c>
      <c r="N64" s="299">
        <f t="shared" si="3"/>
        <v>20200</v>
      </c>
    </row>
    <row r="65" spans="1:14" ht="12" customHeight="1">
      <c r="A65" s="91">
        <v>10</v>
      </c>
      <c r="B65" s="687"/>
      <c r="C65" s="687"/>
      <c r="D65" s="9" t="s">
        <v>4</v>
      </c>
      <c r="E65" s="301">
        <f>SUM(E61:E64)</f>
        <v>5975</v>
      </c>
      <c r="F65" s="308">
        <f>G65/E65</f>
        <v>126.74661087866109</v>
      </c>
      <c r="G65" s="301">
        <f>SUM(G61:G64)</f>
        <v>757311</v>
      </c>
      <c r="H65" s="302">
        <v>100</v>
      </c>
      <c r="I65" s="301">
        <f>SUM(I61:I64)</f>
        <v>200</v>
      </c>
      <c r="J65" s="301">
        <v>90</v>
      </c>
      <c r="K65" s="301">
        <f>SUM(K61:K64)</f>
        <v>20200</v>
      </c>
      <c r="L65" s="302">
        <v>100</v>
      </c>
      <c r="M65" s="301">
        <f t="shared" si="2"/>
        <v>6175</v>
      </c>
      <c r="N65" s="301">
        <f t="shared" si="3"/>
        <v>777511</v>
      </c>
    </row>
    <row r="66" spans="1:14" ht="12" customHeight="1">
      <c r="A66" s="91">
        <v>11</v>
      </c>
      <c r="B66" s="687"/>
      <c r="C66" s="688" t="s">
        <v>92</v>
      </c>
      <c r="D66" s="688"/>
      <c r="E66" s="301">
        <f>E60+E65</f>
        <v>7598</v>
      </c>
      <c r="F66" s="308">
        <f>G66/E66</f>
        <v>128.4598578573309</v>
      </c>
      <c r="G66" s="301">
        <f>G60+G65</f>
        <v>976038</v>
      </c>
      <c r="H66" s="302">
        <f>E66/E69*100</f>
        <v>78.86651442806726</v>
      </c>
      <c r="I66" s="301">
        <f>I60+I65</f>
        <v>497</v>
      </c>
      <c r="J66" s="301">
        <f>K66/I66</f>
        <v>110.56136820925553</v>
      </c>
      <c r="K66" s="301">
        <f>K60+K65</f>
        <v>54949</v>
      </c>
      <c r="L66" s="302">
        <f>I66/I69*100</f>
        <v>25.177304964539005</v>
      </c>
      <c r="M66" s="301">
        <f t="shared" si="2"/>
        <v>8095</v>
      </c>
      <c r="N66" s="301">
        <f t="shared" si="3"/>
        <v>1030987</v>
      </c>
    </row>
    <row r="67" spans="1:14" ht="12" customHeight="1">
      <c r="A67" s="91">
        <v>12</v>
      </c>
      <c r="B67" s="687"/>
      <c r="C67" s="681" t="s">
        <v>93</v>
      </c>
      <c r="D67" s="681"/>
      <c r="E67" s="307">
        <v>889</v>
      </c>
      <c r="F67" s="307">
        <v>75</v>
      </c>
      <c r="G67" s="299">
        <f>E67*F67</f>
        <v>66675</v>
      </c>
      <c r="H67" s="300">
        <f>E67/E69*100</f>
        <v>9.227735104837036</v>
      </c>
      <c r="I67" s="299">
        <v>394</v>
      </c>
      <c r="J67" s="299">
        <v>75</v>
      </c>
      <c r="K67" s="299">
        <f>I67*J67</f>
        <v>29550</v>
      </c>
      <c r="L67" s="300">
        <f>I67/I69*100</f>
        <v>19.959473150962513</v>
      </c>
      <c r="M67" s="299">
        <f t="shared" si="2"/>
        <v>1283</v>
      </c>
      <c r="N67" s="299">
        <f t="shared" si="3"/>
        <v>96225</v>
      </c>
    </row>
    <row r="68" spans="1:14" ht="12" customHeight="1">
      <c r="A68" s="91">
        <v>13</v>
      </c>
      <c r="B68" s="687"/>
      <c r="C68" s="681" t="s">
        <v>94</v>
      </c>
      <c r="D68" s="681"/>
      <c r="E68" s="299">
        <v>1147</v>
      </c>
      <c r="F68" s="307">
        <v>62</v>
      </c>
      <c r="G68" s="299">
        <f>E68*F68</f>
        <v>71114</v>
      </c>
      <c r="H68" s="300">
        <f>E68/E69*100</f>
        <v>11.905750467095702</v>
      </c>
      <c r="I68" s="299">
        <v>1083</v>
      </c>
      <c r="J68" s="299">
        <v>62</v>
      </c>
      <c r="K68" s="299">
        <f>I68*J68</f>
        <v>67146</v>
      </c>
      <c r="L68" s="300">
        <f>I68/I69*100</f>
        <v>54.86322188449848</v>
      </c>
      <c r="M68" s="299">
        <f t="shared" si="2"/>
        <v>2230</v>
      </c>
      <c r="N68" s="299">
        <f t="shared" si="3"/>
        <v>138260</v>
      </c>
    </row>
    <row r="69" spans="1:14" ht="12" customHeight="1">
      <c r="A69" s="91">
        <v>14</v>
      </c>
      <c r="B69" s="687"/>
      <c r="C69" s="689" t="s">
        <v>95</v>
      </c>
      <c r="D69" s="689"/>
      <c r="E69" s="303">
        <f>SUM(E66:E68)</f>
        <v>9634</v>
      </c>
      <c r="F69" s="303">
        <f>G69/E69</f>
        <v>115.61417894955366</v>
      </c>
      <c r="G69" s="303">
        <f>SUM(G66:G68)</f>
        <v>1113827</v>
      </c>
      <c r="H69" s="304">
        <v>100</v>
      </c>
      <c r="I69" s="303">
        <f>SUM(I66:I68)</f>
        <v>1974</v>
      </c>
      <c r="J69" s="303">
        <f>K69/I69</f>
        <v>76.82117527862209</v>
      </c>
      <c r="K69" s="303">
        <f>SUM(K66:K68)</f>
        <v>151645</v>
      </c>
      <c r="L69" s="304">
        <v>100</v>
      </c>
      <c r="M69" s="303">
        <f t="shared" si="2"/>
        <v>11608</v>
      </c>
      <c r="N69" s="303">
        <f t="shared" si="3"/>
        <v>1265472</v>
      </c>
    </row>
    <row r="70" spans="1:14" ht="12" customHeight="1">
      <c r="A70" s="91">
        <v>15</v>
      </c>
      <c r="B70" s="684" t="s">
        <v>108</v>
      </c>
      <c r="C70" s="684" t="s">
        <v>47</v>
      </c>
      <c r="D70" s="1" t="s">
        <v>96</v>
      </c>
      <c r="E70" s="299">
        <v>26</v>
      </c>
      <c r="F70" s="299">
        <v>313</v>
      </c>
      <c r="G70" s="299">
        <f>E70*F70</f>
        <v>8138</v>
      </c>
      <c r="H70" s="300">
        <f>E70/E75*100</f>
        <v>0.2408745599407078</v>
      </c>
      <c r="I70" s="299">
        <v>0</v>
      </c>
      <c r="J70" s="299">
        <v>0</v>
      </c>
      <c r="K70" s="299">
        <f>I70*J70</f>
        <v>0</v>
      </c>
      <c r="L70" s="300">
        <v>0</v>
      </c>
      <c r="M70" s="299">
        <f t="shared" si="2"/>
        <v>26</v>
      </c>
      <c r="N70" s="299">
        <f t="shared" si="3"/>
        <v>8138</v>
      </c>
    </row>
    <row r="71" spans="1:14" ht="12" customHeight="1">
      <c r="A71" s="91">
        <v>16</v>
      </c>
      <c r="B71" s="685"/>
      <c r="C71" s="685"/>
      <c r="D71" s="1" t="s">
        <v>97</v>
      </c>
      <c r="E71" s="299">
        <v>62</v>
      </c>
      <c r="F71" s="299">
        <v>238</v>
      </c>
      <c r="G71" s="299">
        <f>E71*F71</f>
        <v>14756</v>
      </c>
      <c r="H71" s="300">
        <f>E71/E75*100</f>
        <v>0.5743931813970725</v>
      </c>
      <c r="I71" s="299">
        <v>0</v>
      </c>
      <c r="J71" s="299">
        <v>0</v>
      </c>
      <c r="K71" s="299">
        <f>I71*J71</f>
        <v>0</v>
      </c>
      <c r="L71" s="300">
        <v>0</v>
      </c>
      <c r="M71" s="299">
        <f t="shared" si="2"/>
        <v>62</v>
      </c>
      <c r="N71" s="299">
        <f t="shared" si="3"/>
        <v>14756</v>
      </c>
    </row>
    <row r="72" spans="1:14" ht="12" customHeight="1">
      <c r="A72" s="91">
        <v>17</v>
      </c>
      <c r="B72" s="685"/>
      <c r="C72" s="685"/>
      <c r="D72" s="1" t="s">
        <v>98</v>
      </c>
      <c r="E72" s="299">
        <v>2111</v>
      </c>
      <c r="F72" s="299">
        <v>144</v>
      </c>
      <c r="G72" s="299">
        <f>E72*F72</f>
        <v>303984</v>
      </c>
      <c r="H72" s="300">
        <f>E72/E75*100</f>
        <v>19.557161385955162</v>
      </c>
      <c r="I72" s="299">
        <v>0</v>
      </c>
      <c r="J72" s="299">
        <v>0</v>
      </c>
      <c r="K72" s="299">
        <f>I72*J72</f>
        <v>0</v>
      </c>
      <c r="L72" s="300">
        <v>0</v>
      </c>
      <c r="M72" s="299">
        <f t="shared" si="2"/>
        <v>2111</v>
      </c>
      <c r="N72" s="299">
        <f t="shared" si="3"/>
        <v>303984</v>
      </c>
    </row>
    <row r="73" spans="1:14" ht="12" customHeight="1">
      <c r="A73" s="91">
        <v>18</v>
      </c>
      <c r="B73" s="685"/>
      <c r="C73" s="685"/>
      <c r="D73" s="1" t="s">
        <v>99</v>
      </c>
      <c r="E73" s="299">
        <v>3458</v>
      </c>
      <c r="F73" s="299">
        <v>118</v>
      </c>
      <c r="G73" s="299">
        <f>E73*F73</f>
        <v>408044</v>
      </c>
      <c r="H73" s="300">
        <f>E73/E75*100</f>
        <v>32.03631647211414</v>
      </c>
      <c r="I73" s="299">
        <v>0</v>
      </c>
      <c r="J73" s="299">
        <v>0</v>
      </c>
      <c r="K73" s="299">
        <f>I73*J73</f>
        <v>0</v>
      </c>
      <c r="L73" s="300">
        <v>0</v>
      </c>
      <c r="M73" s="299">
        <f t="shared" si="2"/>
        <v>3458</v>
      </c>
      <c r="N73" s="299">
        <f t="shared" si="3"/>
        <v>408044</v>
      </c>
    </row>
    <row r="74" spans="1:14" ht="12" customHeight="1">
      <c r="A74" s="91">
        <v>19</v>
      </c>
      <c r="B74" s="685"/>
      <c r="C74" s="685"/>
      <c r="D74" s="1" t="s">
        <v>100</v>
      </c>
      <c r="E74" s="299">
        <v>5137</v>
      </c>
      <c r="F74" s="299">
        <v>97</v>
      </c>
      <c r="G74" s="299">
        <f>E74*F74</f>
        <v>498289</v>
      </c>
      <c r="H74" s="300">
        <f>E74/E75*100</f>
        <v>47.591254400592916</v>
      </c>
      <c r="I74" s="299">
        <v>590</v>
      </c>
      <c r="J74" s="299">
        <v>97</v>
      </c>
      <c r="K74" s="299">
        <f>I74*J74</f>
        <v>57230</v>
      </c>
      <c r="L74" s="300">
        <v>100</v>
      </c>
      <c r="M74" s="299">
        <f t="shared" si="2"/>
        <v>5727</v>
      </c>
      <c r="N74" s="299">
        <f t="shared" si="3"/>
        <v>555519</v>
      </c>
    </row>
    <row r="75" spans="1:14" ht="12" customHeight="1">
      <c r="A75" s="91">
        <v>20</v>
      </c>
      <c r="B75" s="685"/>
      <c r="C75" s="686"/>
      <c r="D75" s="9" t="s">
        <v>4</v>
      </c>
      <c r="E75" s="301">
        <f>SUM(E70:E74)</f>
        <v>10794</v>
      </c>
      <c r="F75" s="301">
        <f>G75/E75</f>
        <v>114.2496757457847</v>
      </c>
      <c r="G75" s="301">
        <f>SUM(G70:G74)</f>
        <v>1233211</v>
      </c>
      <c r="H75" s="302">
        <v>100</v>
      </c>
      <c r="I75" s="301">
        <f>SUM(I70:I74)</f>
        <v>590</v>
      </c>
      <c r="J75" s="301">
        <f>K75/I75</f>
        <v>97</v>
      </c>
      <c r="K75" s="301">
        <f>SUM(K70:K74)</f>
        <v>57230</v>
      </c>
      <c r="L75" s="302">
        <v>100</v>
      </c>
      <c r="M75" s="301">
        <f t="shared" si="2"/>
        <v>11384</v>
      </c>
      <c r="N75" s="301">
        <f t="shared" si="3"/>
        <v>1290441</v>
      </c>
    </row>
    <row r="76" spans="1:14" ht="12" customHeight="1">
      <c r="A76" s="91">
        <v>21</v>
      </c>
      <c r="B76" s="685"/>
      <c r="C76" s="684" t="s">
        <v>48</v>
      </c>
      <c r="D76" s="1" t="s">
        <v>96</v>
      </c>
      <c r="E76" s="299">
        <v>0</v>
      </c>
      <c r="F76" s="299">
        <v>0</v>
      </c>
      <c r="G76" s="299">
        <f>E76*F76</f>
        <v>0</v>
      </c>
      <c r="H76" s="300">
        <f>E76/E80*100</f>
        <v>0</v>
      </c>
      <c r="I76" s="299">
        <v>0</v>
      </c>
      <c r="J76" s="299">
        <v>0</v>
      </c>
      <c r="K76" s="299">
        <f>I76*J76</f>
        <v>0</v>
      </c>
      <c r="L76" s="300">
        <v>0</v>
      </c>
      <c r="M76" s="299">
        <f t="shared" si="2"/>
        <v>0</v>
      </c>
      <c r="N76" s="299">
        <f t="shared" si="3"/>
        <v>0</v>
      </c>
    </row>
    <row r="77" spans="1:14" ht="12" customHeight="1">
      <c r="A77" s="91">
        <v>22</v>
      </c>
      <c r="B77" s="685"/>
      <c r="C77" s="685"/>
      <c r="D77" s="1" t="s">
        <v>98</v>
      </c>
      <c r="E77" s="299">
        <v>141</v>
      </c>
      <c r="F77" s="307">
        <v>314</v>
      </c>
      <c r="G77" s="299">
        <f>E77*F77</f>
        <v>44274</v>
      </c>
      <c r="H77" s="300">
        <f>E77/E80*100</f>
        <v>17.961783439490446</v>
      </c>
      <c r="I77" s="299">
        <v>0</v>
      </c>
      <c r="J77" s="299">
        <v>0</v>
      </c>
      <c r="K77" s="299">
        <f>I77*J77</f>
        <v>0</v>
      </c>
      <c r="L77" s="300">
        <v>0</v>
      </c>
      <c r="M77" s="299">
        <f t="shared" si="2"/>
        <v>141</v>
      </c>
      <c r="N77" s="299">
        <f t="shared" si="3"/>
        <v>44274</v>
      </c>
    </row>
    <row r="78" spans="1:14" ht="12" customHeight="1">
      <c r="A78" s="91">
        <v>23</v>
      </c>
      <c r="B78" s="685"/>
      <c r="C78" s="685"/>
      <c r="D78" s="1" t="s">
        <v>99</v>
      </c>
      <c r="E78" s="299">
        <v>218</v>
      </c>
      <c r="F78" s="307">
        <v>244</v>
      </c>
      <c r="G78" s="299">
        <f>E78*F78</f>
        <v>53192</v>
      </c>
      <c r="H78" s="300">
        <f>E78/E80*100</f>
        <v>27.770700636942674</v>
      </c>
      <c r="I78" s="299">
        <v>0</v>
      </c>
      <c r="J78" s="299">
        <v>0</v>
      </c>
      <c r="K78" s="299">
        <f>I78*J78</f>
        <v>0</v>
      </c>
      <c r="L78" s="300">
        <v>0</v>
      </c>
      <c r="M78" s="299">
        <f t="shared" si="2"/>
        <v>218</v>
      </c>
      <c r="N78" s="299">
        <f t="shared" si="3"/>
        <v>53192</v>
      </c>
    </row>
    <row r="79" spans="1:14" ht="12" customHeight="1">
      <c r="A79" s="91">
        <v>24</v>
      </c>
      <c r="B79" s="685"/>
      <c r="C79" s="685"/>
      <c r="D79" s="1" t="s">
        <v>100</v>
      </c>
      <c r="E79" s="299">
        <v>426</v>
      </c>
      <c r="F79" s="307">
        <v>189</v>
      </c>
      <c r="G79" s="299">
        <f>E79*F79</f>
        <v>80514</v>
      </c>
      <c r="H79" s="300">
        <f>E79/E80*100</f>
        <v>54.267515923566876</v>
      </c>
      <c r="I79" s="299">
        <v>187</v>
      </c>
      <c r="J79" s="299">
        <v>189</v>
      </c>
      <c r="K79" s="299">
        <f>I79*J79</f>
        <v>35343</v>
      </c>
      <c r="L79" s="300">
        <v>100</v>
      </c>
      <c r="M79" s="299">
        <f t="shared" si="2"/>
        <v>613</v>
      </c>
      <c r="N79" s="299">
        <f t="shared" si="3"/>
        <v>115857</v>
      </c>
    </row>
    <row r="80" spans="1:14" ht="12" customHeight="1">
      <c r="A80" s="91">
        <v>25</v>
      </c>
      <c r="B80" s="685"/>
      <c r="C80" s="686"/>
      <c r="D80" s="9" t="s">
        <v>4</v>
      </c>
      <c r="E80" s="301">
        <f>SUM(E76:E79)</f>
        <v>785</v>
      </c>
      <c r="F80" s="301">
        <f>G80/E80</f>
        <v>226.72611464968153</v>
      </c>
      <c r="G80" s="301">
        <f>SUM(G76:G79)</f>
        <v>177980</v>
      </c>
      <c r="H80" s="302">
        <v>100</v>
      </c>
      <c r="I80" s="301">
        <f>SUM(I76:I79)</f>
        <v>187</v>
      </c>
      <c r="J80" s="301">
        <f>K80/I80</f>
        <v>189</v>
      </c>
      <c r="K80" s="301">
        <f>SUM(K76:K79)</f>
        <v>35343</v>
      </c>
      <c r="L80" s="302">
        <v>100</v>
      </c>
      <c r="M80" s="301">
        <f t="shared" si="2"/>
        <v>972</v>
      </c>
      <c r="N80" s="301">
        <f t="shared" si="3"/>
        <v>213323</v>
      </c>
    </row>
    <row r="81" spans="1:14" ht="12" customHeight="1">
      <c r="A81" s="91">
        <v>26</v>
      </c>
      <c r="B81" s="685"/>
      <c r="C81" s="684" t="s">
        <v>101</v>
      </c>
      <c r="D81" s="1" t="s">
        <v>96</v>
      </c>
      <c r="E81" s="299">
        <v>0</v>
      </c>
      <c r="F81" s="299">
        <v>0</v>
      </c>
      <c r="G81" s="299">
        <f>E81*F81</f>
        <v>0</v>
      </c>
      <c r="H81" s="300">
        <v>0</v>
      </c>
      <c r="I81" s="299">
        <v>0</v>
      </c>
      <c r="J81" s="299">
        <v>0</v>
      </c>
      <c r="K81" s="299">
        <f>I81*J81</f>
        <v>0</v>
      </c>
      <c r="L81" s="300">
        <v>0</v>
      </c>
      <c r="M81" s="299">
        <f t="shared" si="2"/>
        <v>0</v>
      </c>
      <c r="N81" s="299">
        <f t="shared" si="3"/>
        <v>0</v>
      </c>
    </row>
    <row r="82" spans="1:14" ht="12" customHeight="1">
      <c r="A82" s="91">
        <v>27</v>
      </c>
      <c r="B82" s="685"/>
      <c r="C82" s="685"/>
      <c r="D82" s="1" t="s">
        <v>97</v>
      </c>
      <c r="E82" s="299">
        <v>0</v>
      </c>
      <c r="F82" s="299">
        <v>0</v>
      </c>
      <c r="G82" s="299">
        <f>E82*F82</f>
        <v>0</v>
      </c>
      <c r="H82" s="300">
        <v>0</v>
      </c>
      <c r="I82" s="299">
        <v>0</v>
      </c>
      <c r="J82" s="299">
        <v>0</v>
      </c>
      <c r="K82" s="299">
        <f>I82*J82</f>
        <v>0</v>
      </c>
      <c r="L82" s="300">
        <v>0</v>
      </c>
      <c r="M82" s="299">
        <f t="shared" si="2"/>
        <v>0</v>
      </c>
      <c r="N82" s="299">
        <f t="shared" si="3"/>
        <v>0</v>
      </c>
    </row>
    <row r="83" spans="1:14" ht="12" customHeight="1">
      <c r="A83" s="91">
        <v>28</v>
      </c>
      <c r="B83" s="685"/>
      <c r="C83" s="685"/>
      <c r="D83" s="1" t="s">
        <v>98</v>
      </c>
      <c r="E83" s="299">
        <v>0</v>
      </c>
      <c r="F83" s="299">
        <v>0</v>
      </c>
      <c r="G83" s="299">
        <f>E83*F83</f>
        <v>0</v>
      </c>
      <c r="H83" s="300">
        <v>0</v>
      </c>
      <c r="I83" s="299">
        <v>0</v>
      </c>
      <c r="J83" s="299">
        <v>0</v>
      </c>
      <c r="K83" s="299">
        <f>I83*J83</f>
        <v>0</v>
      </c>
      <c r="L83" s="300">
        <v>0</v>
      </c>
      <c r="M83" s="299">
        <f t="shared" si="2"/>
        <v>0</v>
      </c>
      <c r="N83" s="299">
        <f t="shared" si="3"/>
        <v>0</v>
      </c>
    </row>
    <row r="84" spans="1:14" ht="12" customHeight="1">
      <c r="A84" s="91">
        <v>29</v>
      </c>
      <c r="B84" s="685"/>
      <c r="C84" s="685"/>
      <c r="D84" s="1" t="s">
        <v>99</v>
      </c>
      <c r="E84" s="299">
        <v>0</v>
      </c>
      <c r="F84" s="299">
        <v>0</v>
      </c>
      <c r="G84" s="299">
        <f>E84*F84</f>
        <v>0</v>
      </c>
      <c r="H84" s="300">
        <v>0</v>
      </c>
      <c r="I84" s="299">
        <v>0</v>
      </c>
      <c r="J84" s="299">
        <v>0</v>
      </c>
      <c r="K84" s="299">
        <f>I84*J84</f>
        <v>0</v>
      </c>
      <c r="L84" s="300">
        <v>0</v>
      </c>
      <c r="M84" s="299">
        <f t="shared" si="2"/>
        <v>0</v>
      </c>
      <c r="N84" s="299">
        <f t="shared" si="3"/>
        <v>0</v>
      </c>
    </row>
    <row r="85" spans="1:14" ht="12" customHeight="1">
      <c r="A85" s="91">
        <v>30</v>
      </c>
      <c r="B85" s="685"/>
      <c r="C85" s="686"/>
      <c r="D85" s="9" t="s">
        <v>4</v>
      </c>
      <c r="E85" s="301">
        <f>SUM(E81:E84)</f>
        <v>0</v>
      </c>
      <c r="F85" s="301">
        <v>0</v>
      </c>
      <c r="G85" s="301">
        <f>SUM(G81:G84)</f>
        <v>0</v>
      </c>
      <c r="H85" s="302">
        <v>100</v>
      </c>
      <c r="I85" s="301">
        <v>0</v>
      </c>
      <c r="J85" s="301">
        <v>0</v>
      </c>
      <c r="K85" s="301">
        <f>SUM(K81:K84)</f>
        <v>0</v>
      </c>
      <c r="L85" s="302">
        <v>100</v>
      </c>
      <c r="M85" s="301">
        <f t="shared" si="2"/>
        <v>0</v>
      </c>
      <c r="N85" s="301">
        <f t="shared" si="3"/>
        <v>0</v>
      </c>
    </row>
    <row r="86" spans="1:14" ht="12" customHeight="1">
      <c r="A86" s="91">
        <v>31</v>
      </c>
      <c r="B86" s="685"/>
      <c r="C86" s="681" t="s">
        <v>102</v>
      </c>
      <c r="D86" s="681"/>
      <c r="E86" s="299">
        <v>0</v>
      </c>
      <c r="F86" s="299">
        <v>0</v>
      </c>
      <c r="G86" s="299">
        <f>E86*F86</f>
        <v>0</v>
      </c>
      <c r="H86" s="300">
        <v>100</v>
      </c>
      <c r="I86" s="299">
        <v>0</v>
      </c>
      <c r="J86" s="299">
        <v>0</v>
      </c>
      <c r="K86" s="299">
        <f>I86*J86</f>
        <v>0</v>
      </c>
      <c r="L86" s="300">
        <v>100</v>
      </c>
      <c r="M86" s="299">
        <f t="shared" si="2"/>
        <v>0</v>
      </c>
      <c r="N86" s="299">
        <f t="shared" si="3"/>
        <v>0</v>
      </c>
    </row>
    <row r="87" spans="1:14" ht="12" customHeight="1">
      <c r="A87" s="91">
        <v>32</v>
      </c>
      <c r="B87" s="685"/>
      <c r="C87" s="688" t="s">
        <v>103</v>
      </c>
      <c r="D87" s="688"/>
      <c r="E87" s="301">
        <f>E75+E80+E85</f>
        <v>11579</v>
      </c>
      <c r="F87" s="301">
        <f>G87/E87</f>
        <v>121.87503238621643</v>
      </c>
      <c r="G87" s="301">
        <f>G75+G80+G85+G86</f>
        <v>1411191</v>
      </c>
      <c r="H87" s="302">
        <f>E87/E91*100</f>
        <v>34.680124595663116</v>
      </c>
      <c r="I87" s="301">
        <f>I75+I80+I85</f>
        <v>777</v>
      </c>
      <c r="J87" s="301">
        <f>K87/I87</f>
        <v>119.14157014157014</v>
      </c>
      <c r="K87" s="301">
        <f>K75+K80+K85+K86</f>
        <v>92573</v>
      </c>
      <c r="L87" s="302">
        <f>I87/I91*100</f>
        <v>49.68030690537084</v>
      </c>
      <c r="M87" s="301">
        <f t="shared" si="2"/>
        <v>12356</v>
      </c>
      <c r="N87" s="301">
        <f t="shared" si="3"/>
        <v>1503764</v>
      </c>
    </row>
    <row r="88" spans="1:14" ht="12" customHeight="1">
      <c r="A88" s="91">
        <v>33</v>
      </c>
      <c r="B88" s="685"/>
      <c r="C88" s="681" t="s">
        <v>104</v>
      </c>
      <c r="D88" s="681"/>
      <c r="E88" s="299">
        <v>717</v>
      </c>
      <c r="F88" s="299">
        <v>73</v>
      </c>
      <c r="G88" s="299">
        <f>E88*F88</f>
        <v>52341</v>
      </c>
      <c r="H88" s="300">
        <f>E88/E91*100</f>
        <v>2.147478135857194</v>
      </c>
      <c r="I88" s="299">
        <v>787</v>
      </c>
      <c r="J88" s="299">
        <v>73</v>
      </c>
      <c r="K88" s="299">
        <f>I88*J88</f>
        <v>57451</v>
      </c>
      <c r="L88" s="302">
        <f>I88/I91*100</f>
        <v>50.31969309462916</v>
      </c>
      <c r="M88" s="299">
        <f t="shared" si="2"/>
        <v>1504</v>
      </c>
      <c r="N88" s="299">
        <f t="shared" si="3"/>
        <v>109792</v>
      </c>
    </row>
    <row r="89" spans="1:14" ht="12" customHeight="1">
      <c r="A89" s="91">
        <v>34</v>
      </c>
      <c r="B89" s="685"/>
      <c r="C89" s="681" t="s">
        <v>94</v>
      </c>
      <c r="D89" s="681"/>
      <c r="E89" s="299">
        <v>0</v>
      </c>
      <c r="F89" s="299">
        <v>0</v>
      </c>
      <c r="G89" s="299">
        <f>E89*F89</f>
        <v>0</v>
      </c>
      <c r="H89" s="300">
        <f>E89/E91*100</f>
        <v>0</v>
      </c>
      <c r="I89" s="299">
        <v>0</v>
      </c>
      <c r="J89" s="299">
        <v>0</v>
      </c>
      <c r="K89" s="299">
        <f>I89*J89</f>
        <v>0</v>
      </c>
      <c r="L89" s="300">
        <v>0</v>
      </c>
      <c r="M89" s="299">
        <f t="shared" si="2"/>
        <v>0</v>
      </c>
      <c r="N89" s="299">
        <f t="shared" si="3"/>
        <v>0</v>
      </c>
    </row>
    <row r="90" spans="1:14" ht="12" customHeight="1">
      <c r="A90" s="91">
        <v>35</v>
      </c>
      <c r="B90" s="685"/>
      <c r="C90" s="681" t="s">
        <v>105</v>
      </c>
      <c r="D90" s="681"/>
      <c r="E90" s="307">
        <v>21092</v>
      </c>
      <c r="F90" s="309">
        <v>59.93919</v>
      </c>
      <c r="G90" s="299">
        <f>E90*F90</f>
        <v>1264237.3954800002</v>
      </c>
      <c r="H90" s="300">
        <f>E90/E91*100</f>
        <v>63.1723972684797</v>
      </c>
      <c r="I90" s="299">
        <v>0</v>
      </c>
      <c r="J90" s="307">
        <v>0</v>
      </c>
      <c r="K90" s="299">
        <f>I90*J90</f>
        <v>0</v>
      </c>
      <c r="L90" s="300">
        <v>0</v>
      </c>
      <c r="M90" s="299">
        <f t="shared" si="2"/>
        <v>21092</v>
      </c>
      <c r="N90" s="299">
        <f t="shared" si="3"/>
        <v>1264237.3954800002</v>
      </c>
    </row>
    <row r="91" spans="1:14" ht="12" customHeight="1">
      <c r="A91" s="91">
        <v>36</v>
      </c>
      <c r="B91" s="685"/>
      <c r="C91" s="689" t="s">
        <v>106</v>
      </c>
      <c r="D91" s="689"/>
      <c r="E91" s="303">
        <f>SUM(E87:E90)</f>
        <v>33388</v>
      </c>
      <c r="F91" s="303">
        <f>G91/E91</f>
        <v>81.69909534802925</v>
      </c>
      <c r="G91" s="303">
        <f>SUM(G87:G90)</f>
        <v>2727769.3954800004</v>
      </c>
      <c r="H91" s="304">
        <v>100</v>
      </c>
      <c r="I91" s="303">
        <f>SUM(I87:I90)</f>
        <v>1564</v>
      </c>
      <c r="J91" s="303">
        <f>K91/I91</f>
        <v>95.923273657289</v>
      </c>
      <c r="K91" s="303">
        <f>SUM(K87:K90)</f>
        <v>150024</v>
      </c>
      <c r="L91" s="304">
        <v>100</v>
      </c>
      <c r="M91" s="303">
        <f t="shared" si="2"/>
        <v>34952</v>
      </c>
      <c r="N91" s="303">
        <f t="shared" si="3"/>
        <v>2877793.3954800004</v>
      </c>
    </row>
    <row r="92" spans="1:14" ht="12" customHeight="1">
      <c r="A92" s="91">
        <v>37</v>
      </c>
      <c r="B92" s="685"/>
      <c r="C92" s="681" t="s">
        <v>107</v>
      </c>
      <c r="D92" s="681"/>
      <c r="E92" s="299">
        <v>0</v>
      </c>
      <c r="F92" s="299">
        <v>0</v>
      </c>
      <c r="G92" s="299">
        <f>E92*F92</f>
        <v>0</v>
      </c>
      <c r="H92" s="300">
        <v>0</v>
      </c>
      <c r="I92" s="299">
        <v>12266</v>
      </c>
      <c r="J92" s="299">
        <v>33</v>
      </c>
      <c r="K92" s="299">
        <f>I92*J92</f>
        <v>404778</v>
      </c>
      <c r="L92" s="300">
        <v>100</v>
      </c>
      <c r="M92" s="299">
        <f t="shared" si="2"/>
        <v>12266</v>
      </c>
      <c r="N92" s="299">
        <f t="shared" si="3"/>
        <v>404778</v>
      </c>
    </row>
    <row r="93" spans="1:14" ht="12.75">
      <c r="A93" s="122">
        <v>38</v>
      </c>
      <c r="B93" s="58"/>
      <c r="C93" s="682" t="s">
        <v>15</v>
      </c>
      <c r="D93" s="682"/>
      <c r="E93" s="305">
        <f>E69+E91+E92</f>
        <v>43022</v>
      </c>
      <c r="F93" s="305">
        <f>G93/E93</f>
        <v>89.29376587513366</v>
      </c>
      <c r="G93" s="305">
        <f>G69+G91+G92</f>
        <v>3841596.3954800004</v>
      </c>
      <c r="H93" s="306">
        <v>0</v>
      </c>
      <c r="I93" s="305">
        <f>I69+I91+I92</f>
        <v>15804</v>
      </c>
      <c r="J93" s="305">
        <f>K93/I93</f>
        <v>44.70051885598583</v>
      </c>
      <c r="K93" s="305">
        <f>K69+K91+K92</f>
        <v>706447</v>
      </c>
      <c r="L93" s="306">
        <v>0</v>
      </c>
      <c r="M93" s="305">
        <f t="shared" si="2"/>
        <v>58826</v>
      </c>
      <c r="N93" s="305">
        <f t="shared" si="3"/>
        <v>4548043.39548</v>
      </c>
    </row>
    <row r="94" spans="1:14" s="55" customFormat="1" ht="12.75">
      <c r="A94" s="188"/>
      <c r="B94" s="136"/>
      <c r="C94" s="137"/>
      <c r="D94" s="137"/>
      <c r="E94" s="189"/>
      <c r="F94" s="189"/>
      <c r="G94" s="189"/>
      <c r="H94" s="190"/>
      <c r="I94" s="189"/>
      <c r="J94" s="189"/>
      <c r="K94" s="189"/>
      <c r="L94" s="190"/>
      <c r="M94" s="189"/>
      <c r="N94" s="189"/>
    </row>
    <row r="95" spans="1:14" s="55" customFormat="1" ht="12.75">
      <c r="A95" s="188"/>
      <c r="B95" s="136"/>
      <c r="C95" s="137"/>
      <c r="D95" s="137"/>
      <c r="E95" s="189"/>
      <c r="F95" s="189"/>
      <c r="G95" s="189"/>
      <c r="H95" s="190"/>
      <c r="I95" s="189"/>
      <c r="J95" s="189"/>
      <c r="K95" s="189"/>
      <c r="L95" s="190"/>
      <c r="M95" s="189"/>
      <c r="N95" s="189"/>
    </row>
    <row r="96" spans="1:14" s="55" customFormat="1" ht="12.75">
      <c r="A96" s="188"/>
      <c r="B96" s="136"/>
      <c r="C96" s="137"/>
      <c r="D96" s="137"/>
      <c r="E96" s="189"/>
      <c r="F96" s="189"/>
      <c r="G96" s="189"/>
      <c r="H96" s="190"/>
      <c r="I96" s="189"/>
      <c r="J96" s="189"/>
      <c r="K96" s="189"/>
      <c r="L96" s="190"/>
      <c r="M96" s="189"/>
      <c r="N96" s="189"/>
    </row>
    <row r="97" spans="1:14" s="55" customFormat="1" ht="12.75">
      <c r="A97" s="188"/>
      <c r="B97" s="136"/>
      <c r="C97" s="137"/>
      <c r="D97" s="137"/>
      <c r="E97" s="189"/>
      <c r="F97" s="189"/>
      <c r="G97" s="189"/>
      <c r="H97" s="190"/>
      <c r="I97" s="189"/>
      <c r="J97" s="189"/>
      <c r="K97" s="189"/>
      <c r="L97" s="190"/>
      <c r="M97" s="189"/>
      <c r="N97" s="189"/>
    </row>
    <row r="98" spans="1:4" ht="12.75">
      <c r="A98" s="497" t="s">
        <v>22</v>
      </c>
      <c r="B98" s="497"/>
      <c r="C98" s="497"/>
      <c r="D98" s="497"/>
    </row>
    <row r="99" spans="1:9" ht="12.75">
      <c r="A99" s="497" t="s">
        <v>71</v>
      </c>
      <c r="B99" s="497"/>
      <c r="C99" s="497"/>
      <c r="D99" s="497"/>
      <c r="G99" s="498" t="s">
        <v>21</v>
      </c>
      <c r="H99" s="498"/>
      <c r="I99" s="498"/>
    </row>
    <row r="100" spans="1:14" ht="12.75">
      <c r="A100" s="498" t="s">
        <v>512</v>
      </c>
      <c r="B100" s="498"/>
      <c r="C100" s="498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</row>
    <row r="101" spans="2:14" ht="12.75">
      <c r="B101" s="683" t="s">
        <v>115</v>
      </c>
      <c r="C101" s="683"/>
      <c r="D101" s="683"/>
      <c r="N101" s="28" t="s">
        <v>117</v>
      </c>
    </row>
    <row r="102" spans="1:14" ht="12.75">
      <c r="A102" s="528" t="s">
        <v>80</v>
      </c>
      <c r="B102" s="692" t="s">
        <v>81</v>
      </c>
      <c r="C102" s="692"/>
      <c r="D102" s="514"/>
      <c r="E102" s="503" t="s">
        <v>86</v>
      </c>
      <c r="F102" s="504"/>
      <c r="G102" s="504"/>
      <c r="H102" s="505"/>
      <c r="I102" s="503" t="s">
        <v>53</v>
      </c>
      <c r="J102" s="504"/>
      <c r="K102" s="504"/>
      <c r="L102" s="505"/>
      <c r="M102" s="503" t="s">
        <v>110</v>
      </c>
      <c r="N102" s="505"/>
    </row>
    <row r="103" spans="1:14" ht="12.75">
      <c r="A103" s="529"/>
      <c r="B103" s="693"/>
      <c r="C103" s="693"/>
      <c r="D103" s="622"/>
      <c r="E103" s="43" t="s">
        <v>82</v>
      </c>
      <c r="F103" s="43" t="s">
        <v>83</v>
      </c>
      <c r="G103" s="43" t="s">
        <v>84</v>
      </c>
      <c r="H103" s="43" t="s">
        <v>111</v>
      </c>
      <c r="I103" s="43" t="s">
        <v>82</v>
      </c>
      <c r="J103" s="43" t="s">
        <v>83</v>
      </c>
      <c r="K103" s="43" t="s">
        <v>84</v>
      </c>
      <c r="L103" s="43" t="s">
        <v>111</v>
      </c>
      <c r="M103" s="43" t="s">
        <v>85</v>
      </c>
      <c r="N103" s="43" t="s">
        <v>84</v>
      </c>
    </row>
    <row r="104" spans="1:14" ht="12" customHeight="1">
      <c r="A104" s="91">
        <v>1</v>
      </c>
      <c r="B104" s="687" t="s">
        <v>109</v>
      </c>
      <c r="C104" s="687" t="s">
        <v>87</v>
      </c>
      <c r="D104" s="1" t="s">
        <v>89</v>
      </c>
      <c r="E104" s="223">
        <v>46</v>
      </c>
      <c r="F104" s="223">
        <v>162</v>
      </c>
      <c r="G104" s="299">
        <f>E104*F104</f>
        <v>7452</v>
      </c>
      <c r="H104" s="300">
        <f>E104/$E$108*100</f>
        <v>39.6551724137931</v>
      </c>
      <c r="I104" s="223">
        <v>0</v>
      </c>
      <c r="J104" s="223">
        <v>0</v>
      </c>
      <c r="K104" s="299">
        <f>I104*J104</f>
        <v>0</v>
      </c>
      <c r="L104" s="300">
        <v>0</v>
      </c>
      <c r="M104" s="299">
        <f>E104+I104</f>
        <v>46</v>
      </c>
      <c r="N104" s="299">
        <f>G104+K104</f>
        <v>7452</v>
      </c>
    </row>
    <row r="105" spans="1:14" ht="12" customHeight="1">
      <c r="A105" s="91">
        <v>2</v>
      </c>
      <c r="B105" s="687"/>
      <c r="C105" s="687"/>
      <c r="D105" s="1" t="s">
        <v>230</v>
      </c>
      <c r="E105" s="223">
        <v>37</v>
      </c>
      <c r="F105" s="223">
        <v>135</v>
      </c>
      <c r="G105" s="299">
        <f>E105*F105</f>
        <v>4995</v>
      </c>
      <c r="H105" s="300">
        <f>E105/$E$108*100</f>
        <v>31.896551724137932</v>
      </c>
      <c r="I105" s="223">
        <v>0</v>
      </c>
      <c r="J105" s="223">
        <v>0</v>
      </c>
      <c r="K105" s="299">
        <f>I105*J105</f>
        <v>0</v>
      </c>
      <c r="L105" s="300">
        <v>0</v>
      </c>
      <c r="M105" s="299">
        <f aca="true" t="shared" si="4" ref="M105:M140">E105+I105</f>
        <v>37</v>
      </c>
      <c r="N105" s="299">
        <f>G105+K105</f>
        <v>4995</v>
      </c>
    </row>
    <row r="106" spans="1:14" ht="12" customHeight="1">
      <c r="A106" s="91">
        <v>3</v>
      </c>
      <c r="B106" s="687"/>
      <c r="C106" s="687"/>
      <c r="D106" s="1" t="s">
        <v>90</v>
      </c>
      <c r="E106" s="223">
        <v>33</v>
      </c>
      <c r="F106" s="223">
        <v>117</v>
      </c>
      <c r="G106" s="299">
        <f>E106*F106</f>
        <v>3861</v>
      </c>
      <c r="H106" s="300">
        <f>E106/$E$108*100</f>
        <v>28.448275862068968</v>
      </c>
      <c r="I106" s="223">
        <v>0</v>
      </c>
      <c r="J106" s="223">
        <v>0</v>
      </c>
      <c r="K106" s="299">
        <f>I106*J106</f>
        <v>0</v>
      </c>
      <c r="L106" s="300">
        <v>0</v>
      </c>
      <c r="M106" s="299">
        <f t="shared" si="4"/>
        <v>33</v>
      </c>
      <c r="N106" s="299">
        <f>G106+K106</f>
        <v>3861</v>
      </c>
    </row>
    <row r="107" spans="1:14" ht="12" customHeight="1">
      <c r="A107" s="91">
        <v>4</v>
      </c>
      <c r="B107" s="687"/>
      <c r="C107" s="687"/>
      <c r="D107" s="1" t="s">
        <v>91</v>
      </c>
      <c r="E107" s="223">
        <v>0</v>
      </c>
      <c r="F107" s="223">
        <v>0</v>
      </c>
      <c r="G107" s="299">
        <f>E107*F107</f>
        <v>0</v>
      </c>
      <c r="H107" s="300">
        <f>E107/$E$108*100</f>
        <v>0</v>
      </c>
      <c r="I107" s="223">
        <v>0</v>
      </c>
      <c r="J107" s="223">
        <v>0</v>
      </c>
      <c r="K107" s="299">
        <f>I107*J107</f>
        <v>0</v>
      </c>
      <c r="L107" s="300">
        <v>0</v>
      </c>
      <c r="M107" s="299">
        <f t="shared" si="4"/>
        <v>0</v>
      </c>
      <c r="N107" s="299">
        <f>G107+K107</f>
        <v>0</v>
      </c>
    </row>
    <row r="108" spans="1:14" ht="12" customHeight="1">
      <c r="A108" s="91">
        <v>5</v>
      </c>
      <c r="B108" s="687"/>
      <c r="C108" s="687"/>
      <c r="D108" s="9" t="s">
        <v>4</v>
      </c>
      <c r="E108" s="301">
        <f>SUM(E104:E107)</f>
        <v>116</v>
      </c>
      <c r="F108" s="301">
        <f>G108/E108</f>
        <v>140.58620689655172</v>
      </c>
      <c r="G108" s="301">
        <f>SUM(G104:G107)</f>
        <v>16308</v>
      </c>
      <c r="H108" s="300">
        <f>E108/$E$108*100</f>
        <v>100</v>
      </c>
      <c r="I108" s="301">
        <f>SUM(I104:I107)</f>
        <v>0</v>
      </c>
      <c r="J108" s="301">
        <v>0</v>
      </c>
      <c r="K108" s="301">
        <f>SUM(K104:K107)</f>
        <v>0</v>
      </c>
      <c r="L108" s="300">
        <v>0</v>
      </c>
      <c r="M108" s="301">
        <f t="shared" si="4"/>
        <v>116</v>
      </c>
      <c r="N108" s="301">
        <f aca="true" t="shared" si="5" ref="N108:N140">G108+K108</f>
        <v>16308</v>
      </c>
    </row>
    <row r="109" spans="1:14" ht="12" customHeight="1">
      <c r="A109" s="91">
        <v>6</v>
      </c>
      <c r="B109" s="687"/>
      <c r="C109" s="687" t="s">
        <v>88</v>
      </c>
      <c r="D109" s="1" t="s">
        <v>89</v>
      </c>
      <c r="E109" s="223">
        <v>9</v>
      </c>
      <c r="F109" s="223">
        <v>153</v>
      </c>
      <c r="G109" s="299">
        <f>E109*F109</f>
        <v>1377</v>
      </c>
      <c r="H109" s="300">
        <f>E109/$E$113*100</f>
        <v>28.125</v>
      </c>
      <c r="I109" s="223">
        <v>0</v>
      </c>
      <c r="J109" s="223">
        <v>0</v>
      </c>
      <c r="K109" s="299">
        <f>I109*J109</f>
        <v>0</v>
      </c>
      <c r="L109" s="300">
        <f>I109/$I$113*100</f>
        <v>0</v>
      </c>
      <c r="M109" s="299">
        <f t="shared" si="4"/>
        <v>9</v>
      </c>
      <c r="N109" s="299">
        <f t="shared" si="5"/>
        <v>1377</v>
      </c>
    </row>
    <row r="110" spans="1:14" ht="12" customHeight="1">
      <c r="A110" s="91">
        <v>7</v>
      </c>
      <c r="B110" s="687"/>
      <c r="C110" s="687"/>
      <c r="D110" s="1" t="s">
        <v>230</v>
      </c>
      <c r="E110" s="223">
        <v>11</v>
      </c>
      <c r="F110" s="223">
        <v>127</v>
      </c>
      <c r="G110" s="299">
        <f>E110*F110</f>
        <v>1397</v>
      </c>
      <c r="H110" s="300">
        <f>E110/$E$113*100</f>
        <v>34.375</v>
      </c>
      <c r="I110" s="223">
        <v>2</v>
      </c>
      <c r="J110" s="223">
        <v>112</v>
      </c>
      <c r="K110" s="299">
        <f>I110*J110</f>
        <v>224</v>
      </c>
      <c r="L110" s="300">
        <f>I110/$I$113*100</f>
        <v>33.33333333333333</v>
      </c>
      <c r="M110" s="299">
        <f t="shared" si="4"/>
        <v>13</v>
      </c>
      <c r="N110" s="299">
        <f t="shared" si="5"/>
        <v>1621</v>
      </c>
    </row>
    <row r="111" spans="1:14" ht="12" customHeight="1">
      <c r="A111" s="91">
        <v>8</v>
      </c>
      <c r="B111" s="687"/>
      <c r="C111" s="687"/>
      <c r="D111" s="1" t="s">
        <v>90</v>
      </c>
      <c r="E111" s="223">
        <v>12</v>
      </c>
      <c r="F111" s="223">
        <v>109</v>
      </c>
      <c r="G111" s="299">
        <f>E111*F111</f>
        <v>1308</v>
      </c>
      <c r="H111" s="300">
        <f>E111/$E$113*100</f>
        <v>37.5</v>
      </c>
      <c r="I111" s="223">
        <v>4</v>
      </c>
      <c r="J111" s="223">
        <v>63</v>
      </c>
      <c r="K111" s="299">
        <f>I111*J111</f>
        <v>252</v>
      </c>
      <c r="L111" s="300">
        <f>I111/$I$113*100</f>
        <v>66.66666666666666</v>
      </c>
      <c r="M111" s="299">
        <f t="shared" si="4"/>
        <v>16</v>
      </c>
      <c r="N111" s="299">
        <f t="shared" si="5"/>
        <v>1560</v>
      </c>
    </row>
    <row r="112" spans="1:14" ht="12" customHeight="1">
      <c r="A112" s="91">
        <v>9</v>
      </c>
      <c r="B112" s="687"/>
      <c r="C112" s="687"/>
      <c r="D112" s="1" t="s">
        <v>91</v>
      </c>
      <c r="E112" s="223">
        <v>0</v>
      </c>
      <c r="F112" s="223">
        <v>0</v>
      </c>
      <c r="G112" s="299">
        <f>E112*F112</f>
        <v>0</v>
      </c>
      <c r="H112" s="300">
        <f>E112/$E$113*100</f>
        <v>0</v>
      </c>
      <c r="I112" s="223">
        <v>0</v>
      </c>
      <c r="J112" s="223">
        <v>0</v>
      </c>
      <c r="K112" s="299">
        <f>I112*J112</f>
        <v>0</v>
      </c>
      <c r="L112" s="300">
        <f>I112/$I$113*100</f>
        <v>0</v>
      </c>
      <c r="M112" s="299">
        <f t="shared" si="4"/>
        <v>0</v>
      </c>
      <c r="N112" s="299">
        <f t="shared" si="5"/>
        <v>0</v>
      </c>
    </row>
    <row r="113" spans="1:14" ht="12" customHeight="1">
      <c r="A113" s="91">
        <v>10</v>
      </c>
      <c r="B113" s="687"/>
      <c r="C113" s="687"/>
      <c r="D113" s="9" t="s">
        <v>4</v>
      </c>
      <c r="E113" s="301">
        <f>SUM(E109:E112)</f>
        <v>32</v>
      </c>
      <c r="F113" s="301">
        <f>G113/E113</f>
        <v>127.5625</v>
      </c>
      <c r="G113" s="301">
        <f>SUM(G109:G112)</f>
        <v>4082</v>
      </c>
      <c r="H113" s="300">
        <f>E113/$E$113*100</f>
        <v>100</v>
      </c>
      <c r="I113" s="301">
        <f>SUM(I109:I112)</f>
        <v>6</v>
      </c>
      <c r="J113" s="301">
        <f>K113/I113</f>
        <v>79.33333333333333</v>
      </c>
      <c r="K113" s="301">
        <f>SUM(K109:K112)</f>
        <v>476</v>
      </c>
      <c r="L113" s="300">
        <f>I113/$I$113*100</f>
        <v>100</v>
      </c>
      <c r="M113" s="301">
        <f t="shared" si="4"/>
        <v>38</v>
      </c>
      <c r="N113" s="301">
        <f t="shared" si="5"/>
        <v>4558</v>
      </c>
    </row>
    <row r="114" spans="1:14" ht="12" customHeight="1">
      <c r="A114" s="91">
        <v>11</v>
      </c>
      <c r="B114" s="687"/>
      <c r="C114" s="688" t="s">
        <v>92</v>
      </c>
      <c r="D114" s="688"/>
      <c r="E114" s="301">
        <f>E113+E108</f>
        <v>148</v>
      </c>
      <c r="F114" s="301">
        <f>G114/E114</f>
        <v>137.77027027027026</v>
      </c>
      <c r="G114" s="301">
        <f>G108+G113</f>
        <v>20390</v>
      </c>
      <c r="H114" s="302">
        <f>E114/$E$117*100</f>
        <v>42.40687679083094</v>
      </c>
      <c r="I114" s="301">
        <f>I113+I108</f>
        <v>6</v>
      </c>
      <c r="J114" s="301">
        <f>K114/I114</f>
        <v>79.33333333333333</v>
      </c>
      <c r="K114" s="301">
        <f>K108+K113</f>
        <v>476</v>
      </c>
      <c r="L114" s="302">
        <f>I114/$I$117*100</f>
        <v>40</v>
      </c>
      <c r="M114" s="301">
        <f t="shared" si="4"/>
        <v>154</v>
      </c>
      <c r="N114" s="301">
        <f t="shared" si="5"/>
        <v>20866</v>
      </c>
    </row>
    <row r="115" spans="1:14" ht="12" customHeight="1">
      <c r="A115" s="91">
        <v>12</v>
      </c>
      <c r="B115" s="687"/>
      <c r="C115" s="681" t="s">
        <v>93</v>
      </c>
      <c r="D115" s="681"/>
      <c r="E115" s="223">
        <v>117</v>
      </c>
      <c r="F115" s="223">
        <v>75</v>
      </c>
      <c r="G115" s="299">
        <f>E115*F115</f>
        <v>8775</v>
      </c>
      <c r="H115" s="302">
        <f>E115/$E$117*100</f>
        <v>33.5243553008596</v>
      </c>
      <c r="I115" s="223">
        <v>7</v>
      </c>
      <c r="J115" s="223">
        <v>75</v>
      </c>
      <c r="K115" s="299">
        <f>I115*J115</f>
        <v>525</v>
      </c>
      <c r="L115" s="302">
        <f>I115/$I$117*100</f>
        <v>46.666666666666664</v>
      </c>
      <c r="M115" s="299">
        <f t="shared" si="4"/>
        <v>124</v>
      </c>
      <c r="N115" s="299">
        <f t="shared" si="5"/>
        <v>9300</v>
      </c>
    </row>
    <row r="116" spans="1:14" ht="12" customHeight="1">
      <c r="A116" s="91">
        <v>13</v>
      </c>
      <c r="B116" s="687"/>
      <c r="C116" s="681" t="s">
        <v>94</v>
      </c>
      <c r="D116" s="681"/>
      <c r="E116" s="223">
        <v>84</v>
      </c>
      <c r="F116" s="223">
        <v>62</v>
      </c>
      <c r="G116" s="299">
        <f>E116*F116</f>
        <v>5208</v>
      </c>
      <c r="H116" s="302">
        <f>E116/$E$117*100</f>
        <v>24.068767908309454</v>
      </c>
      <c r="I116" s="223">
        <v>2</v>
      </c>
      <c r="J116" s="223">
        <v>62</v>
      </c>
      <c r="K116" s="299">
        <f>I116*J116</f>
        <v>124</v>
      </c>
      <c r="L116" s="302">
        <f>I116/$I$117*100</f>
        <v>13.333333333333334</v>
      </c>
      <c r="M116" s="299">
        <f t="shared" si="4"/>
        <v>86</v>
      </c>
      <c r="N116" s="299">
        <f t="shared" si="5"/>
        <v>5332</v>
      </c>
    </row>
    <row r="117" spans="1:14" ht="12" customHeight="1">
      <c r="A117" s="91">
        <v>14</v>
      </c>
      <c r="B117" s="687"/>
      <c r="C117" s="689" t="s">
        <v>95</v>
      </c>
      <c r="D117" s="689"/>
      <c r="E117" s="303">
        <f>SUM(E114:E116)</f>
        <v>349</v>
      </c>
      <c r="F117" s="303">
        <f>G117/E117</f>
        <v>98.48997134670488</v>
      </c>
      <c r="G117" s="303">
        <f>SUM(G114:G116)</f>
        <v>34373</v>
      </c>
      <c r="H117" s="304">
        <f>E117/$E$117*100</f>
        <v>100</v>
      </c>
      <c r="I117" s="303">
        <f>SUM(I114:I116)</f>
        <v>15</v>
      </c>
      <c r="J117" s="303">
        <f>K117/I117</f>
        <v>75</v>
      </c>
      <c r="K117" s="303">
        <f>SUM(K114:K116)</f>
        <v>1125</v>
      </c>
      <c r="L117" s="304">
        <f>I117/$I$117*100</f>
        <v>100</v>
      </c>
      <c r="M117" s="303">
        <f t="shared" si="4"/>
        <v>364</v>
      </c>
      <c r="N117" s="303">
        <f t="shared" si="5"/>
        <v>35498</v>
      </c>
    </row>
    <row r="118" spans="1:14" ht="12" customHeight="1">
      <c r="A118" s="91">
        <v>15</v>
      </c>
      <c r="B118" s="684" t="s">
        <v>108</v>
      </c>
      <c r="C118" s="684" t="s">
        <v>47</v>
      </c>
      <c r="D118" s="1" t="s">
        <v>96</v>
      </c>
      <c r="E118" s="223">
        <v>58</v>
      </c>
      <c r="F118" s="223">
        <v>313</v>
      </c>
      <c r="G118" s="299">
        <f>E118*F118</f>
        <v>18154</v>
      </c>
      <c r="H118" s="300">
        <f aca="true" t="shared" si="6" ref="H118:H123">E118/$E$123*100</f>
        <v>0.6409548016355399</v>
      </c>
      <c r="I118" s="223">
        <v>6</v>
      </c>
      <c r="J118" s="223">
        <v>313</v>
      </c>
      <c r="K118" s="299">
        <f>I118*J118</f>
        <v>1878</v>
      </c>
      <c r="L118" s="300">
        <f aca="true" t="shared" si="7" ref="L118:L123">I118/$I$123*100</f>
        <v>0.6703910614525139</v>
      </c>
      <c r="M118" s="299">
        <f t="shared" si="4"/>
        <v>64</v>
      </c>
      <c r="N118" s="299">
        <f t="shared" si="5"/>
        <v>20032</v>
      </c>
    </row>
    <row r="119" spans="1:14" ht="12" customHeight="1">
      <c r="A119" s="91">
        <v>16</v>
      </c>
      <c r="B119" s="685"/>
      <c r="C119" s="685"/>
      <c r="D119" s="1" t="s">
        <v>97</v>
      </c>
      <c r="E119" s="223">
        <v>63</v>
      </c>
      <c r="F119" s="223">
        <v>238</v>
      </c>
      <c r="G119" s="299">
        <f>E119*F119</f>
        <v>14994</v>
      </c>
      <c r="H119" s="300">
        <f t="shared" si="6"/>
        <v>0.6962095259144657</v>
      </c>
      <c r="I119" s="223">
        <v>6</v>
      </c>
      <c r="J119" s="223">
        <v>238</v>
      </c>
      <c r="K119" s="299">
        <f>I119*J119</f>
        <v>1428</v>
      </c>
      <c r="L119" s="300">
        <f t="shared" si="7"/>
        <v>0.6703910614525139</v>
      </c>
      <c r="M119" s="299">
        <f t="shared" si="4"/>
        <v>69</v>
      </c>
      <c r="N119" s="299">
        <f t="shared" si="5"/>
        <v>16422</v>
      </c>
    </row>
    <row r="120" spans="1:14" ht="12" customHeight="1">
      <c r="A120" s="91">
        <v>17</v>
      </c>
      <c r="B120" s="685"/>
      <c r="C120" s="685"/>
      <c r="D120" s="1" t="s">
        <v>98</v>
      </c>
      <c r="E120" s="223">
        <v>3042</v>
      </c>
      <c r="F120" s="223">
        <v>144</v>
      </c>
      <c r="G120" s="299">
        <f>E120*F120</f>
        <v>438048</v>
      </c>
      <c r="H120" s="300">
        <f t="shared" si="6"/>
        <v>33.61697425129849</v>
      </c>
      <c r="I120" s="223">
        <v>301</v>
      </c>
      <c r="J120" s="223">
        <v>144</v>
      </c>
      <c r="K120" s="299">
        <f>I120*J120</f>
        <v>43344</v>
      </c>
      <c r="L120" s="300">
        <f t="shared" si="7"/>
        <v>33.63128491620112</v>
      </c>
      <c r="M120" s="299">
        <f t="shared" si="4"/>
        <v>3343</v>
      </c>
      <c r="N120" s="299">
        <f t="shared" si="5"/>
        <v>481392</v>
      </c>
    </row>
    <row r="121" spans="1:14" ht="12" customHeight="1">
      <c r="A121" s="91">
        <v>18</v>
      </c>
      <c r="B121" s="685"/>
      <c r="C121" s="685"/>
      <c r="D121" s="1" t="s">
        <v>99</v>
      </c>
      <c r="E121" s="223">
        <v>3090</v>
      </c>
      <c r="F121" s="223">
        <v>118</v>
      </c>
      <c r="G121" s="299">
        <f>E121*F121</f>
        <v>364620</v>
      </c>
      <c r="H121" s="300">
        <f t="shared" si="6"/>
        <v>34.147419604376175</v>
      </c>
      <c r="I121" s="223">
        <v>305</v>
      </c>
      <c r="J121" s="223">
        <v>118</v>
      </c>
      <c r="K121" s="299">
        <f>I121*J121</f>
        <v>35990</v>
      </c>
      <c r="L121" s="300">
        <f t="shared" si="7"/>
        <v>34.07821229050279</v>
      </c>
      <c r="M121" s="299">
        <f t="shared" si="4"/>
        <v>3395</v>
      </c>
      <c r="N121" s="299">
        <f t="shared" si="5"/>
        <v>400610</v>
      </c>
    </row>
    <row r="122" spans="1:14" ht="12" customHeight="1">
      <c r="A122" s="91">
        <v>19</v>
      </c>
      <c r="B122" s="685"/>
      <c r="C122" s="685"/>
      <c r="D122" s="1" t="s">
        <v>100</v>
      </c>
      <c r="E122" s="223">
        <v>2796</v>
      </c>
      <c r="F122" s="223">
        <v>97</v>
      </c>
      <c r="G122" s="299">
        <f>E122*F122</f>
        <v>271212</v>
      </c>
      <c r="H122" s="300">
        <f t="shared" si="6"/>
        <v>30.898441816775335</v>
      </c>
      <c r="I122" s="223">
        <v>277</v>
      </c>
      <c r="J122" s="223">
        <v>97</v>
      </c>
      <c r="K122" s="299">
        <f>I122*J122</f>
        <v>26869</v>
      </c>
      <c r="L122" s="300">
        <f t="shared" si="7"/>
        <v>30.949720670391063</v>
      </c>
      <c r="M122" s="299">
        <f t="shared" si="4"/>
        <v>3073</v>
      </c>
      <c r="N122" s="299">
        <f t="shared" si="5"/>
        <v>298081</v>
      </c>
    </row>
    <row r="123" spans="1:14" ht="12" customHeight="1">
      <c r="A123" s="91">
        <v>20</v>
      </c>
      <c r="B123" s="685"/>
      <c r="C123" s="686"/>
      <c r="D123" s="9" t="s">
        <v>4</v>
      </c>
      <c r="E123" s="301">
        <f>SUM(E118:E122)</f>
        <v>9049</v>
      </c>
      <c r="F123" s="301">
        <f>G123/E123</f>
        <v>122.33705381810145</v>
      </c>
      <c r="G123" s="301">
        <f>SUM(G118:G122)</f>
        <v>1107028</v>
      </c>
      <c r="H123" s="300">
        <f t="shared" si="6"/>
        <v>100</v>
      </c>
      <c r="I123" s="301">
        <f>SUM(I118:I122)</f>
        <v>895</v>
      </c>
      <c r="J123" s="301">
        <f>K123/I123</f>
        <v>122.35642458100558</v>
      </c>
      <c r="K123" s="301">
        <f>SUM(K118:K122)</f>
        <v>109509</v>
      </c>
      <c r="L123" s="300">
        <f t="shared" si="7"/>
        <v>100</v>
      </c>
      <c r="M123" s="301">
        <f t="shared" si="4"/>
        <v>9944</v>
      </c>
      <c r="N123" s="301">
        <f t="shared" si="5"/>
        <v>1216537</v>
      </c>
    </row>
    <row r="124" spans="1:14" ht="12" customHeight="1">
      <c r="A124" s="91">
        <v>21</v>
      </c>
      <c r="B124" s="685"/>
      <c r="C124" s="684" t="s">
        <v>48</v>
      </c>
      <c r="D124" s="1" t="s">
        <v>96</v>
      </c>
      <c r="E124" s="223">
        <v>0</v>
      </c>
      <c r="F124" s="223">
        <v>0</v>
      </c>
      <c r="G124" s="299">
        <f>E124*F124</f>
        <v>0</v>
      </c>
      <c r="H124" s="300">
        <f>E124/$E$128*100</f>
        <v>0</v>
      </c>
      <c r="I124" s="223">
        <v>0</v>
      </c>
      <c r="J124" s="223">
        <v>0</v>
      </c>
      <c r="K124" s="299">
        <f>I124*J124</f>
        <v>0</v>
      </c>
      <c r="L124" s="300">
        <f>I124/$I$128*100</f>
        <v>0</v>
      </c>
      <c r="M124" s="299">
        <f t="shared" si="4"/>
        <v>0</v>
      </c>
      <c r="N124" s="299">
        <f t="shared" si="5"/>
        <v>0</v>
      </c>
    </row>
    <row r="125" spans="1:14" ht="12" customHeight="1">
      <c r="A125" s="91">
        <v>22</v>
      </c>
      <c r="B125" s="685"/>
      <c r="C125" s="685"/>
      <c r="D125" s="1" t="s">
        <v>98</v>
      </c>
      <c r="E125" s="223">
        <v>102</v>
      </c>
      <c r="F125" s="223">
        <v>314</v>
      </c>
      <c r="G125" s="299">
        <f>E125*F125</f>
        <v>32028</v>
      </c>
      <c r="H125" s="300">
        <f>E125/$E$128*100</f>
        <v>34.8122866894198</v>
      </c>
      <c r="I125" s="223">
        <v>10</v>
      </c>
      <c r="J125" s="223">
        <v>314</v>
      </c>
      <c r="K125" s="299">
        <f>I125*J125</f>
        <v>3140</v>
      </c>
      <c r="L125" s="300">
        <f>I125/$I$128*100</f>
        <v>34.48275862068966</v>
      </c>
      <c r="M125" s="299">
        <f t="shared" si="4"/>
        <v>112</v>
      </c>
      <c r="N125" s="299">
        <f t="shared" si="5"/>
        <v>35168</v>
      </c>
    </row>
    <row r="126" spans="1:14" ht="12" customHeight="1">
      <c r="A126" s="91">
        <v>23</v>
      </c>
      <c r="B126" s="685"/>
      <c r="C126" s="685"/>
      <c r="D126" s="1" t="s">
        <v>99</v>
      </c>
      <c r="E126" s="223">
        <v>101</v>
      </c>
      <c r="F126" s="223">
        <v>244</v>
      </c>
      <c r="G126" s="299">
        <f>E126*F126</f>
        <v>24644</v>
      </c>
      <c r="H126" s="300">
        <f>E126/$E$128*100</f>
        <v>34.470989761092156</v>
      </c>
      <c r="I126" s="223">
        <v>10</v>
      </c>
      <c r="J126" s="223">
        <v>244</v>
      </c>
      <c r="K126" s="299">
        <f>I126*J126</f>
        <v>2440</v>
      </c>
      <c r="L126" s="300">
        <f>I126/$I$128*100</f>
        <v>34.48275862068966</v>
      </c>
      <c r="M126" s="299">
        <f t="shared" si="4"/>
        <v>111</v>
      </c>
      <c r="N126" s="299">
        <f t="shared" si="5"/>
        <v>27084</v>
      </c>
    </row>
    <row r="127" spans="1:14" ht="12" customHeight="1">
      <c r="A127" s="91">
        <v>24</v>
      </c>
      <c r="B127" s="685"/>
      <c r="C127" s="685"/>
      <c r="D127" s="1" t="s">
        <v>100</v>
      </c>
      <c r="E127" s="223">
        <v>90</v>
      </c>
      <c r="F127" s="223">
        <v>189</v>
      </c>
      <c r="G127" s="299">
        <f>E127*F127</f>
        <v>17010</v>
      </c>
      <c r="H127" s="300">
        <f>E127/$E$128*100</f>
        <v>30.716723549488055</v>
      </c>
      <c r="I127" s="223">
        <v>9</v>
      </c>
      <c r="J127" s="223">
        <v>189</v>
      </c>
      <c r="K127" s="299">
        <f>I127*J127</f>
        <v>1701</v>
      </c>
      <c r="L127" s="300">
        <f>I127/$I$128*100</f>
        <v>31.03448275862069</v>
      </c>
      <c r="M127" s="299">
        <f t="shared" si="4"/>
        <v>99</v>
      </c>
      <c r="N127" s="299">
        <f t="shared" si="5"/>
        <v>18711</v>
      </c>
    </row>
    <row r="128" spans="1:14" ht="12" customHeight="1">
      <c r="A128" s="91">
        <v>25</v>
      </c>
      <c r="B128" s="685"/>
      <c r="C128" s="686"/>
      <c r="D128" s="9" t="s">
        <v>4</v>
      </c>
      <c r="E128" s="301">
        <f>SUM(E124:E127)</f>
        <v>293</v>
      </c>
      <c r="F128" s="301">
        <f>G128/E128</f>
        <v>251.47440273037543</v>
      </c>
      <c r="G128" s="301">
        <f>SUM(G124:G127)</f>
        <v>73682</v>
      </c>
      <c r="H128" s="300">
        <f>E128/$E$128*100</f>
        <v>100</v>
      </c>
      <c r="I128" s="301">
        <f>SUM(I124:I127)</f>
        <v>29</v>
      </c>
      <c r="J128" s="301">
        <f>K128/I128</f>
        <v>251.06896551724137</v>
      </c>
      <c r="K128" s="301">
        <f>SUM(K124:K127)</f>
        <v>7281</v>
      </c>
      <c r="L128" s="300">
        <f>I128/$I$128*100</f>
        <v>100</v>
      </c>
      <c r="M128" s="301">
        <f t="shared" si="4"/>
        <v>322</v>
      </c>
      <c r="N128" s="301">
        <f t="shared" si="5"/>
        <v>80963</v>
      </c>
    </row>
    <row r="129" spans="1:14" ht="12" customHeight="1">
      <c r="A129" s="91">
        <v>26</v>
      </c>
      <c r="B129" s="685"/>
      <c r="C129" s="684" t="s">
        <v>101</v>
      </c>
      <c r="D129" s="1" t="s">
        <v>96</v>
      </c>
      <c r="E129" s="223">
        <v>0</v>
      </c>
      <c r="F129" s="223">
        <v>0</v>
      </c>
      <c r="G129" s="299">
        <f>E129*F129</f>
        <v>0</v>
      </c>
      <c r="H129" s="300">
        <f>E129/$E$133*100</f>
        <v>0</v>
      </c>
      <c r="I129" s="223">
        <v>0</v>
      </c>
      <c r="J129" s="223">
        <v>0</v>
      </c>
      <c r="K129" s="299">
        <f>I129*J129</f>
        <v>0</v>
      </c>
      <c r="L129" s="300">
        <f>I129/$I$133*100</f>
        <v>0</v>
      </c>
      <c r="M129" s="299">
        <f t="shared" si="4"/>
        <v>0</v>
      </c>
      <c r="N129" s="299">
        <f t="shared" si="5"/>
        <v>0</v>
      </c>
    </row>
    <row r="130" spans="1:14" ht="12" customHeight="1">
      <c r="A130" s="91">
        <v>27</v>
      </c>
      <c r="B130" s="685"/>
      <c r="C130" s="685"/>
      <c r="D130" s="1" t="s">
        <v>97</v>
      </c>
      <c r="E130" s="223">
        <v>0</v>
      </c>
      <c r="F130" s="223">
        <v>0</v>
      </c>
      <c r="G130" s="299">
        <f>E130*F130</f>
        <v>0</v>
      </c>
      <c r="H130" s="300">
        <f>E130/$E$133*100</f>
        <v>0</v>
      </c>
      <c r="I130" s="223">
        <v>0</v>
      </c>
      <c r="J130" s="223">
        <v>0</v>
      </c>
      <c r="K130" s="299">
        <f>I130*J130</f>
        <v>0</v>
      </c>
      <c r="L130" s="300">
        <f>I130/$I$133*100</f>
        <v>0</v>
      </c>
      <c r="M130" s="299">
        <f t="shared" si="4"/>
        <v>0</v>
      </c>
      <c r="N130" s="299">
        <f t="shared" si="5"/>
        <v>0</v>
      </c>
    </row>
    <row r="131" spans="1:14" ht="12" customHeight="1">
      <c r="A131" s="91">
        <v>28</v>
      </c>
      <c r="B131" s="685"/>
      <c r="C131" s="685"/>
      <c r="D131" s="1" t="s">
        <v>98</v>
      </c>
      <c r="E131" s="223">
        <v>36</v>
      </c>
      <c r="F131" s="223">
        <v>205</v>
      </c>
      <c r="G131" s="299">
        <f>E131*F131</f>
        <v>7380</v>
      </c>
      <c r="H131" s="300">
        <f>E131/$E$133*100</f>
        <v>45</v>
      </c>
      <c r="I131" s="223">
        <v>4</v>
      </c>
      <c r="J131" s="223">
        <v>205</v>
      </c>
      <c r="K131" s="299">
        <f>I131*J131</f>
        <v>820</v>
      </c>
      <c r="L131" s="300">
        <f>I131/$I$133*100</f>
        <v>50</v>
      </c>
      <c r="M131" s="299">
        <f t="shared" si="4"/>
        <v>40</v>
      </c>
      <c r="N131" s="299">
        <f t="shared" si="5"/>
        <v>8200</v>
      </c>
    </row>
    <row r="132" spans="1:14" ht="12" customHeight="1">
      <c r="A132" s="91">
        <v>29</v>
      </c>
      <c r="B132" s="685"/>
      <c r="C132" s="685"/>
      <c r="D132" s="1" t="s">
        <v>99</v>
      </c>
      <c r="E132" s="223">
        <v>44</v>
      </c>
      <c r="F132" s="223">
        <v>171</v>
      </c>
      <c r="G132" s="299">
        <f>E132*F132</f>
        <v>7524</v>
      </c>
      <c r="H132" s="300">
        <f>E132/$E$133*100</f>
        <v>55.00000000000001</v>
      </c>
      <c r="I132" s="223">
        <v>4</v>
      </c>
      <c r="J132" s="223">
        <v>171</v>
      </c>
      <c r="K132" s="299">
        <f>I132*J132</f>
        <v>684</v>
      </c>
      <c r="L132" s="300">
        <f>I132/$I$133*100</f>
        <v>50</v>
      </c>
      <c r="M132" s="299">
        <f t="shared" si="4"/>
        <v>48</v>
      </c>
      <c r="N132" s="299">
        <f t="shared" si="5"/>
        <v>8208</v>
      </c>
    </row>
    <row r="133" spans="1:14" ht="12" customHeight="1">
      <c r="A133" s="91">
        <v>30</v>
      </c>
      <c r="B133" s="685"/>
      <c r="C133" s="686"/>
      <c r="D133" s="9" t="s">
        <v>4</v>
      </c>
      <c r="E133" s="301">
        <f>SUM(E129:E132)</f>
        <v>80</v>
      </c>
      <c r="F133" s="301">
        <f>G133/E133</f>
        <v>186.3</v>
      </c>
      <c r="G133" s="301">
        <f>SUM(G129:G132)</f>
        <v>14904</v>
      </c>
      <c r="H133" s="300">
        <f>E133/$E$133*100</f>
        <v>100</v>
      </c>
      <c r="I133" s="301">
        <f>SUM(I129:I132)</f>
        <v>8</v>
      </c>
      <c r="J133" s="301">
        <f>K133/I133</f>
        <v>188</v>
      </c>
      <c r="K133" s="301">
        <f>SUM(K129:K132)</f>
        <v>1504</v>
      </c>
      <c r="L133" s="300">
        <f>I133/$I$133*100</f>
        <v>100</v>
      </c>
      <c r="M133" s="301">
        <f t="shared" si="4"/>
        <v>88</v>
      </c>
      <c r="N133" s="301">
        <f t="shared" si="5"/>
        <v>16408</v>
      </c>
    </row>
    <row r="134" spans="1:14" ht="12" customHeight="1">
      <c r="A134" s="91">
        <v>31</v>
      </c>
      <c r="B134" s="685"/>
      <c r="C134" s="681" t="s">
        <v>102</v>
      </c>
      <c r="D134" s="681"/>
      <c r="E134" s="223">
        <v>362</v>
      </c>
      <c r="F134" s="223">
        <v>87</v>
      </c>
      <c r="G134" s="299">
        <f>E134*F134</f>
        <v>31494</v>
      </c>
      <c r="H134" s="300">
        <v>100</v>
      </c>
      <c r="I134" s="223">
        <v>35</v>
      </c>
      <c r="J134" s="223">
        <v>87</v>
      </c>
      <c r="K134" s="299">
        <f>I134*J134</f>
        <v>3045</v>
      </c>
      <c r="L134" s="300">
        <v>100</v>
      </c>
      <c r="M134" s="299">
        <f t="shared" si="4"/>
        <v>397</v>
      </c>
      <c r="N134" s="299">
        <f t="shared" si="5"/>
        <v>34539</v>
      </c>
    </row>
    <row r="135" spans="1:14" ht="12" customHeight="1">
      <c r="A135" s="91">
        <v>32</v>
      </c>
      <c r="B135" s="685"/>
      <c r="C135" s="688" t="s">
        <v>103</v>
      </c>
      <c r="D135" s="688"/>
      <c r="E135" s="301">
        <f>E123+E128+E133+E134</f>
        <v>9784</v>
      </c>
      <c r="F135" s="301">
        <f>G135/E135</f>
        <v>125.4198691741619</v>
      </c>
      <c r="G135" s="301">
        <f>G123+G128+G133+G134</f>
        <v>1227108</v>
      </c>
      <c r="H135" s="302">
        <f>E135/E139*100</f>
        <v>29.476982405398893</v>
      </c>
      <c r="I135" s="301">
        <f>I123+I128+I133+I134</f>
        <v>967</v>
      </c>
      <c r="J135" s="301">
        <f>K135/I135</f>
        <v>125.47983453981385</v>
      </c>
      <c r="K135" s="301">
        <f>K123+K128+K133+K134</f>
        <v>121339</v>
      </c>
      <c r="L135" s="302">
        <f>I135/$I$139*100</f>
        <v>31.736133902198883</v>
      </c>
      <c r="M135" s="301">
        <f t="shared" si="4"/>
        <v>10751</v>
      </c>
      <c r="N135" s="301">
        <f t="shared" si="5"/>
        <v>1348447</v>
      </c>
    </row>
    <row r="136" spans="1:14" ht="12" customHeight="1">
      <c r="A136" s="91">
        <v>33</v>
      </c>
      <c r="B136" s="685"/>
      <c r="C136" s="681" t="s">
        <v>104</v>
      </c>
      <c r="D136" s="681"/>
      <c r="E136" s="223">
        <v>0</v>
      </c>
      <c r="F136" s="223">
        <v>0</v>
      </c>
      <c r="G136" s="299">
        <f>E136*F136</f>
        <v>0</v>
      </c>
      <c r="H136" s="300">
        <f>E136/E139*100</f>
        <v>0</v>
      </c>
      <c r="I136" s="299">
        <v>0</v>
      </c>
      <c r="J136" s="299">
        <v>0</v>
      </c>
      <c r="K136" s="299">
        <f>I136*J136</f>
        <v>0</v>
      </c>
      <c r="L136" s="302">
        <f>I136/$I$139*100</f>
        <v>0</v>
      </c>
      <c r="M136" s="299">
        <f t="shared" si="4"/>
        <v>0</v>
      </c>
      <c r="N136" s="299">
        <f t="shared" si="5"/>
        <v>0</v>
      </c>
    </row>
    <row r="137" spans="1:14" ht="12" customHeight="1">
      <c r="A137" s="91">
        <v>34</v>
      </c>
      <c r="B137" s="685"/>
      <c r="C137" s="681" t="s">
        <v>94</v>
      </c>
      <c r="D137" s="681"/>
      <c r="E137" s="223">
        <v>0</v>
      </c>
      <c r="F137" s="223">
        <v>0</v>
      </c>
      <c r="G137" s="299">
        <f>E137*F137</f>
        <v>0</v>
      </c>
      <c r="H137" s="300">
        <f>E137/E139*100</f>
        <v>0</v>
      </c>
      <c r="I137" s="299">
        <v>0</v>
      </c>
      <c r="J137" s="299">
        <v>0</v>
      </c>
      <c r="K137" s="299">
        <f>I137*J137</f>
        <v>0</v>
      </c>
      <c r="L137" s="302">
        <f>I137/$I$139*100</f>
        <v>0</v>
      </c>
      <c r="M137" s="299">
        <f t="shared" si="4"/>
        <v>0</v>
      </c>
      <c r="N137" s="299">
        <f t="shared" si="5"/>
        <v>0</v>
      </c>
    </row>
    <row r="138" spans="1:14" ht="12" customHeight="1">
      <c r="A138" s="91">
        <v>35</v>
      </c>
      <c r="B138" s="685"/>
      <c r="C138" s="681" t="s">
        <v>105</v>
      </c>
      <c r="D138" s="681"/>
      <c r="E138" s="223">
        <v>23408</v>
      </c>
      <c r="F138" s="223">
        <v>59.9998</v>
      </c>
      <c r="G138" s="299">
        <f>E138*F138</f>
        <v>1404475.3184</v>
      </c>
      <c r="H138" s="300">
        <f>E138/E139*100</f>
        <v>70.52301759460111</v>
      </c>
      <c r="I138" s="223">
        <v>2080</v>
      </c>
      <c r="J138" s="223">
        <v>49</v>
      </c>
      <c r="K138" s="299">
        <f>I138*J138</f>
        <v>101920</v>
      </c>
      <c r="L138" s="302">
        <f>I138/$I$139*100</f>
        <v>68.26386609780111</v>
      </c>
      <c r="M138" s="299">
        <f t="shared" si="4"/>
        <v>25488</v>
      </c>
      <c r="N138" s="299">
        <f t="shared" si="5"/>
        <v>1506395.3184</v>
      </c>
    </row>
    <row r="139" spans="1:14" ht="12" customHeight="1">
      <c r="A139" s="91">
        <v>36</v>
      </c>
      <c r="B139" s="685"/>
      <c r="C139" s="689" t="s">
        <v>106</v>
      </c>
      <c r="D139" s="689"/>
      <c r="E139" s="303">
        <f>SUM(E135:E138)</f>
        <v>33192</v>
      </c>
      <c r="F139" s="303">
        <f>G139/E139</f>
        <v>79.28366228006749</v>
      </c>
      <c r="G139" s="303">
        <f>SUM(G135:G138)</f>
        <v>2631583.3184</v>
      </c>
      <c r="H139" s="304">
        <v>100</v>
      </c>
      <c r="I139" s="303">
        <f>SUM(I135:I138)</f>
        <v>3047</v>
      </c>
      <c r="J139" s="303">
        <f>K139/I139</f>
        <v>73.27174269773548</v>
      </c>
      <c r="K139" s="303">
        <f>SUM(K135:K138)</f>
        <v>223259</v>
      </c>
      <c r="L139" s="304">
        <f>I139/$I$139*100</f>
        <v>100</v>
      </c>
      <c r="M139" s="303">
        <f t="shared" si="4"/>
        <v>36239</v>
      </c>
      <c r="N139" s="303">
        <f t="shared" si="5"/>
        <v>2854842.3184</v>
      </c>
    </row>
    <row r="140" spans="1:14" ht="12" customHeight="1">
      <c r="A140" s="91">
        <v>37</v>
      </c>
      <c r="B140" s="685"/>
      <c r="C140" s="681" t="s">
        <v>107</v>
      </c>
      <c r="D140" s="681"/>
      <c r="E140" s="299">
        <v>0</v>
      </c>
      <c r="F140" s="299">
        <v>0</v>
      </c>
      <c r="G140" s="299">
        <f>E140*F140</f>
        <v>0</v>
      </c>
      <c r="H140" s="300">
        <v>0</v>
      </c>
      <c r="I140" s="223">
        <v>238</v>
      </c>
      <c r="J140" s="223">
        <v>33</v>
      </c>
      <c r="K140" s="299">
        <f>I140*J140</f>
        <v>7854</v>
      </c>
      <c r="L140" s="300">
        <v>100</v>
      </c>
      <c r="M140" s="299">
        <f t="shared" si="4"/>
        <v>238</v>
      </c>
      <c r="N140" s="299">
        <f t="shared" si="5"/>
        <v>7854</v>
      </c>
    </row>
    <row r="141" spans="1:14" ht="12.75">
      <c r="A141" s="122">
        <v>38</v>
      </c>
      <c r="B141" s="58"/>
      <c r="C141" s="682" t="s">
        <v>15</v>
      </c>
      <c r="D141" s="682"/>
      <c r="E141" s="305">
        <f>E117+E139+E140</f>
        <v>33541</v>
      </c>
      <c r="F141" s="305">
        <f>G141/E141</f>
        <v>79.4835073015116</v>
      </c>
      <c r="G141" s="305">
        <f>G117+G139+G140</f>
        <v>2665956.3184</v>
      </c>
      <c r="H141" s="306">
        <v>0</v>
      </c>
      <c r="I141" s="305">
        <f>I117+I139+I140</f>
        <v>3300</v>
      </c>
      <c r="J141" s="305">
        <f>K141/I141</f>
        <v>70.37515151515152</v>
      </c>
      <c r="K141" s="305">
        <f>K117+K139+K140</f>
        <v>232238</v>
      </c>
      <c r="L141" s="306">
        <v>0</v>
      </c>
      <c r="M141" s="305">
        <f>E141+I141</f>
        <v>36841</v>
      </c>
      <c r="N141" s="305">
        <f>G141+K141</f>
        <v>2898194.3184</v>
      </c>
    </row>
    <row r="142" spans="1:14" ht="12.75">
      <c r="A142" s="130"/>
      <c r="B142" s="131"/>
      <c r="C142" s="132"/>
      <c r="D142" s="132"/>
      <c r="E142" s="133"/>
      <c r="F142" s="133"/>
      <c r="G142" s="133"/>
      <c r="H142" s="134"/>
      <c r="I142" s="133"/>
      <c r="J142" s="133"/>
      <c r="K142" s="133"/>
      <c r="L142" s="134"/>
      <c r="M142" s="133"/>
      <c r="N142" s="133"/>
    </row>
    <row r="143" spans="1:14" ht="12.75">
      <c r="A143" s="130"/>
      <c r="B143" s="131"/>
      <c r="C143" s="132"/>
      <c r="D143" s="132"/>
      <c r="E143" s="133"/>
      <c r="F143" s="133"/>
      <c r="G143" s="133"/>
      <c r="H143" s="134"/>
      <c r="I143" s="133"/>
      <c r="J143" s="133"/>
      <c r="K143" s="133"/>
      <c r="L143" s="134"/>
      <c r="M143" s="133"/>
      <c r="N143" s="133"/>
    </row>
    <row r="144" spans="1:14" ht="12.75">
      <c r="A144" s="130"/>
      <c r="B144" s="131"/>
      <c r="C144" s="132"/>
      <c r="D144" s="132"/>
      <c r="E144" s="133"/>
      <c r="F144" s="133"/>
      <c r="G144" s="133"/>
      <c r="H144" s="134"/>
      <c r="I144" s="133"/>
      <c r="J144" s="133"/>
      <c r="K144" s="133"/>
      <c r="L144" s="134"/>
      <c r="M144" s="133"/>
      <c r="N144" s="133"/>
    </row>
    <row r="145" spans="1:14" ht="12.75">
      <c r="A145" s="130"/>
      <c r="B145" s="131"/>
      <c r="C145" s="132"/>
      <c r="D145" s="132"/>
      <c r="E145" s="133"/>
      <c r="F145" s="133"/>
      <c r="G145" s="133"/>
      <c r="H145" s="134"/>
      <c r="I145" s="133"/>
      <c r="J145" s="133"/>
      <c r="K145" s="133"/>
      <c r="L145" s="134"/>
      <c r="M145" s="133"/>
      <c r="N145" s="133"/>
    </row>
    <row r="146" spans="1:4" ht="12.75">
      <c r="A146" s="497" t="s">
        <v>22</v>
      </c>
      <c r="B146" s="497"/>
      <c r="C146" s="497"/>
      <c r="D146" s="497"/>
    </row>
    <row r="147" spans="1:9" ht="12.75">
      <c r="A147" s="497" t="s">
        <v>118</v>
      </c>
      <c r="B147" s="497"/>
      <c r="C147" s="497"/>
      <c r="D147" s="497"/>
      <c r="G147" s="498" t="s">
        <v>21</v>
      </c>
      <c r="H147" s="498"/>
      <c r="I147" s="498"/>
    </row>
    <row r="148" spans="1:14" ht="12.75">
      <c r="A148" s="498" t="s">
        <v>512</v>
      </c>
      <c r="B148" s="498"/>
      <c r="C148" s="498"/>
      <c r="D148" s="498"/>
      <c r="E148" s="498"/>
      <c r="F148" s="498"/>
      <c r="G148" s="498"/>
      <c r="H148" s="498"/>
      <c r="I148" s="498"/>
      <c r="J148" s="498"/>
      <c r="K148" s="498"/>
      <c r="L148" s="498"/>
      <c r="M148" s="498"/>
      <c r="N148" s="498"/>
    </row>
    <row r="149" spans="2:14" ht="12.75">
      <c r="B149" s="683" t="s">
        <v>115</v>
      </c>
      <c r="C149" s="683"/>
      <c r="D149" s="683"/>
      <c r="N149" s="28" t="s">
        <v>119</v>
      </c>
    </row>
    <row r="150" spans="1:14" ht="12.75">
      <c r="A150" s="528" t="s">
        <v>80</v>
      </c>
      <c r="B150" s="692" t="s">
        <v>81</v>
      </c>
      <c r="C150" s="692"/>
      <c r="D150" s="514"/>
      <c r="E150" s="503" t="s">
        <v>86</v>
      </c>
      <c r="F150" s="504"/>
      <c r="G150" s="504"/>
      <c r="H150" s="505"/>
      <c r="I150" s="503" t="s">
        <v>53</v>
      </c>
      <c r="J150" s="504"/>
      <c r="K150" s="504"/>
      <c r="L150" s="505"/>
      <c r="M150" s="503" t="s">
        <v>110</v>
      </c>
      <c r="N150" s="505"/>
    </row>
    <row r="151" spans="1:14" ht="12.75">
      <c r="A151" s="529"/>
      <c r="B151" s="693"/>
      <c r="C151" s="693"/>
      <c r="D151" s="622"/>
      <c r="E151" s="43" t="s">
        <v>82</v>
      </c>
      <c r="F151" s="43" t="s">
        <v>83</v>
      </c>
      <c r="G151" s="43" t="s">
        <v>84</v>
      </c>
      <c r="H151" s="43" t="s">
        <v>111</v>
      </c>
      <c r="I151" s="43" t="s">
        <v>82</v>
      </c>
      <c r="J151" s="43" t="s">
        <v>83</v>
      </c>
      <c r="K151" s="43" t="s">
        <v>84</v>
      </c>
      <c r="L151" s="43" t="s">
        <v>111</v>
      </c>
      <c r="M151" s="43" t="s">
        <v>85</v>
      </c>
      <c r="N151" s="43" t="s">
        <v>84</v>
      </c>
    </row>
    <row r="152" spans="1:14" ht="12" customHeight="1">
      <c r="A152" s="91">
        <v>1</v>
      </c>
      <c r="B152" s="687" t="s">
        <v>109</v>
      </c>
      <c r="C152" s="687" t="s">
        <v>87</v>
      </c>
      <c r="D152" s="1" t="s">
        <v>89</v>
      </c>
      <c r="E152" s="279">
        <v>350</v>
      </c>
      <c r="F152" s="279">
        <v>162</v>
      </c>
      <c r="G152" s="299">
        <f>E152*F152</f>
        <v>56700</v>
      </c>
      <c r="H152" s="300">
        <f>E152/E156*100</f>
        <v>30.434782608695656</v>
      </c>
      <c r="I152" s="299">
        <v>0</v>
      </c>
      <c r="J152" s="299">
        <v>0</v>
      </c>
      <c r="K152" s="299">
        <f>I152*J152</f>
        <v>0</v>
      </c>
      <c r="L152" s="300">
        <v>0</v>
      </c>
      <c r="M152" s="299">
        <f aca="true" t="shared" si="8" ref="M152:M189">E152+I152</f>
        <v>350</v>
      </c>
      <c r="N152" s="299">
        <f aca="true" t="shared" si="9" ref="N152:N189">G152+K152</f>
        <v>56700</v>
      </c>
    </row>
    <row r="153" spans="1:14" ht="12" customHeight="1">
      <c r="A153" s="91">
        <v>2</v>
      </c>
      <c r="B153" s="687"/>
      <c r="C153" s="687"/>
      <c r="D153" s="1" t="s">
        <v>230</v>
      </c>
      <c r="E153" s="279">
        <v>410</v>
      </c>
      <c r="F153" s="279">
        <v>135</v>
      </c>
      <c r="G153" s="299">
        <f>E153*F153</f>
        <v>55350</v>
      </c>
      <c r="H153" s="300">
        <f>E153/E156*100</f>
        <v>35.65217391304348</v>
      </c>
      <c r="I153" s="299">
        <v>0</v>
      </c>
      <c r="J153" s="299">
        <v>0</v>
      </c>
      <c r="K153" s="299">
        <f>I153*J153</f>
        <v>0</v>
      </c>
      <c r="L153" s="300">
        <v>0</v>
      </c>
      <c r="M153" s="299">
        <f t="shared" si="8"/>
        <v>410</v>
      </c>
      <c r="N153" s="299">
        <f t="shared" si="9"/>
        <v>55350</v>
      </c>
    </row>
    <row r="154" spans="1:14" ht="12" customHeight="1">
      <c r="A154" s="91">
        <v>3</v>
      </c>
      <c r="B154" s="687"/>
      <c r="C154" s="687"/>
      <c r="D154" s="1" t="s">
        <v>90</v>
      </c>
      <c r="E154" s="279">
        <v>390</v>
      </c>
      <c r="F154" s="279">
        <v>117</v>
      </c>
      <c r="G154" s="299">
        <f>E154*F154</f>
        <v>45630</v>
      </c>
      <c r="H154" s="300">
        <f>E154/E156*100</f>
        <v>33.91304347826087</v>
      </c>
      <c r="I154" s="299">
        <v>0</v>
      </c>
      <c r="J154" s="299">
        <v>0</v>
      </c>
      <c r="K154" s="299">
        <f>I154*J154</f>
        <v>0</v>
      </c>
      <c r="L154" s="300">
        <v>0</v>
      </c>
      <c r="M154" s="299">
        <f t="shared" si="8"/>
        <v>390</v>
      </c>
      <c r="N154" s="299">
        <f t="shared" si="9"/>
        <v>45630</v>
      </c>
    </row>
    <row r="155" spans="1:14" ht="12" customHeight="1">
      <c r="A155" s="91">
        <v>4</v>
      </c>
      <c r="B155" s="687"/>
      <c r="C155" s="687"/>
      <c r="D155" s="1" t="s">
        <v>91</v>
      </c>
      <c r="E155" s="299">
        <v>0</v>
      </c>
      <c r="F155" s="299">
        <v>0</v>
      </c>
      <c r="G155" s="299">
        <f>E155*F155</f>
        <v>0</v>
      </c>
      <c r="H155" s="300">
        <f>E155/E156*100</f>
        <v>0</v>
      </c>
      <c r="I155" s="299">
        <v>0</v>
      </c>
      <c r="J155" s="299">
        <v>0</v>
      </c>
      <c r="K155" s="299">
        <f>I155*J155</f>
        <v>0</v>
      </c>
      <c r="L155" s="300">
        <v>0</v>
      </c>
      <c r="M155" s="299">
        <f t="shared" si="8"/>
        <v>0</v>
      </c>
      <c r="N155" s="299">
        <f t="shared" si="9"/>
        <v>0</v>
      </c>
    </row>
    <row r="156" spans="1:14" ht="12" customHeight="1">
      <c r="A156" s="91">
        <v>5</v>
      </c>
      <c r="B156" s="687"/>
      <c r="C156" s="687"/>
      <c r="D156" s="9" t="s">
        <v>4</v>
      </c>
      <c r="E156" s="301">
        <f>SUM(E152:E155)</f>
        <v>1150</v>
      </c>
      <c r="F156" s="301">
        <f>G156/E156</f>
        <v>137.11304347826086</v>
      </c>
      <c r="G156" s="301">
        <f>SUM(G152:G155)</f>
        <v>157680</v>
      </c>
      <c r="H156" s="302">
        <v>100</v>
      </c>
      <c r="I156" s="301">
        <v>0</v>
      </c>
      <c r="J156" s="301">
        <v>0</v>
      </c>
      <c r="K156" s="301">
        <f>SUM(K152:K155)</f>
        <v>0</v>
      </c>
      <c r="L156" s="302">
        <v>100</v>
      </c>
      <c r="M156" s="301">
        <f t="shared" si="8"/>
        <v>1150</v>
      </c>
      <c r="N156" s="301">
        <f t="shared" si="9"/>
        <v>157680</v>
      </c>
    </row>
    <row r="157" spans="1:14" ht="12" customHeight="1">
      <c r="A157" s="91">
        <v>6</v>
      </c>
      <c r="B157" s="687"/>
      <c r="C157" s="687" t="s">
        <v>88</v>
      </c>
      <c r="D157" s="1" t="s">
        <v>89</v>
      </c>
      <c r="E157" s="299">
        <v>0</v>
      </c>
      <c r="F157" s="299">
        <v>0</v>
      </c>
      <c r="G157" s="299">
        <f>E157*F157</f>
        <v>0</v>
      </c>
      <c r="H157" s="300">
        <v>0</v>
      </c>
      <c r="I157" s="299">
        <v>0</v>
      </c>
      <c r="J157" s="299">
        <v>0</v>
      </c>
      <c r="K157" s="299">
        <f>I157*J157</f>
        <v>0</v>
      </c>
      <c r="L157" s="300">
        <v>0</v>
      </c>
      <c r="M157" s="299">
        <f t="shared" si="8"/>
        <v>0</v>
      </c>
      <c r="N157" s="299">
        <f t="shared" si="9"/>
        <v>0</v>
      </c>
    </row>
    <row r="158" spans="1:14" ht="12" customHeight="1">
      <c r="A158" s="91">
        <v>7</v>
      </c>
      <c r="B158" s="687"/>
      <c r="C158" s="687"/>
      <c r="D158" s="1" t="s">
        <v>230</v>
      </c>
      <c r="E158" s="299">
        <v>0</v>
      </c>
      <c r="F158" s="299">
        <v>0</v>
      </c>
      <c r="G158" s="299">
        <f>E158*F158</f>
        <v>0</v>
      </c>
      <c r="H158" s="300">
        <v>0</v>
      </c>
      <c r="I158" s="299">
        <v>0</v>
      </c>
      <c r="J158" s="299">
        <v>0</v>
      </c>
      <c r="K158" s="299">
        <f>I158*J158</f>
        <v>0</v>
      </c>
      <c r="L158" s="300">
        <v>0</v>
      </c>
      <c r="M158" s="299">
        <f t="shared" si="8"/>
        <v>0</v>
      </c>
      <c r="N158" s="299">
        <f t="shared" si="9"/>
        <v>0</v>
      </c>
    </row>
    <row r="159" spans="1:14" ht="12" customHeight="1">
      <c r="A159" s="91">
        <v>8</v>
      </c>
      <c r="B159" s="687"/>
      <c r="C159" s="687"/>
      <c r="D159" s="1" t="s">
        <v>90</v>
      </c>
      <c r="E159" s="299">
        <v>0</v>
      </c>
      <c r="F159" s="299">
        <v>0</v>
      </c>
      <c r="G159" s="299">
        <f>E159*F159</f>
        <v>0</v>
      </c>
      <c r="H159" s="300">
        <v>0</v>
      </c>
      <c r="I159" s="299">
        <v>0</v>
      </c>
      <c r="J159" s="299">
        <v>0</v>
      </c>
      <c r="K159" s="299">
        <f>I159*J159</f>
        <v>0</v>
      </c>
      <c r="L159" s="300">
        <v>0</v>
      </c>
      <c r="M159" s="299">
        <f t="shared" si="8"/>
        <v>0</v>
      </c>
      <c r="N159" s="299">
        <f t="shared" si="9"/>
        <v>0</v>
      </c>
    </row>
    <row r="160" spans="1:14" ht="12" customHeight="1">
      <c r="A160" s="91">
        <v>9</v>
      </c>
      <c r="B160" s="687"/>
      <c r="C160" s="687"/>
      <c r="D160" s="1" t="s">
        <v>91</v>
      </c>
      <c r="E160" s="299">
        <v>0</v>
      </c>
      <c r="F160" s="299">
        <v>0</v>
      </c>
      <c r="G160" s="299">
        <f>E160*F160</f>
        <v>0</v>
      </c>
      <c r="H160" s="300">
        <v>0</v>
      </c>
      <c r="I160" s="299">
        <v>0</v>
      </c>
      <c r="J160" s="299">
        <v>0</v>
      </c>
      <c r="K160" s="299">
        <f>I160*J160</f>
        <v>0</v>
      </c>
      <c r="L160" s="300">
        <v>0</v>
      </c>
      <c r="M160" s="299">
        <f t="shared" si="8"/>
        <v>0</v>
      </c>
      <c r="N160" s="299">
        <f t="shared" si="9"/>
        <v>0</v>
      </c>
    </row>
    <row r="161" spans="1:14" ht="12" customHeight="1">
      <c r="A161" s="91">
        <v>10</v>
      </c>
      <c r="B161" s="687"/>
      <c r="C161" s="687"/>
      <c r="D161" s="9" t="s">
        <v>4</v>
      </c>
      <c r="E161" s="301">
        <v>0</v>
      </c>
      <c r="F161" s="301">
        <v>0</v>
      </c>
      <c r="G161" s="301">
        <f>SUM(G157:G160)</f>
        <v>0</v>
      </c>
      <c r="H161" s="302">
        <v>0</v>
      </c>
      <c r="I161" s="301">
        <v>0</v>
      </c>
      <c r="J161" s="301">
        <v>0</v>
      </c>
      <c r="K161" s="301">
        <f>SUM(K157:K160)</f>
        <v>0</v>
      </c>
      <c r="L161" s="302">
        <v>100</v>
      </c>
      <c r="M161" s="301">
        <f t="shared" si="8"/>
        <v>0</v>
      </c>
      <c r="N161" s="301">
        <f t="shared" si="9"/>
        <v>0</v>
      </c>
    </row>
    <row r="162" spans="1:14" ht="12" customHeight="1">
      <c r="A162" s="91">
        <v>11</v>
      </c>
      <c r="B162" s="687"/>
      <c r="C162" s="688" t="s">
        <v>92</v>
      </c>
      <c r="D162" s="688"/>
      <c r="E162" s="301">
        <f>E156+E161</f>
        <v>1150</v>
      </c>
      <c r="F162" s="301">
        <f>G162/E162</f>
        <v>137.11304347826086</v>
      </c>
      <c r="G162" s="301">
        <f>G156+G161</f>
        <v>157680</v>
      </c>
      <c r="H162" s="302">
        <f>E162/E165*100</f>
        <v>70.1219512195122</v>
      </c>
      <c r="I162" s="301">
        <v>0</v>
      </c>
      <c r="J162" s="301">
        <v>0</v>
      </c>
      <c r="K162" s="301">
        <f>K156+K161</f>
        <v>0</v>
      </c>
      <c r="L162" s="302">
        <v>0</v>
      </c>
      <c r="M162" s="301">
        <f t="shared" si="8"/>
        <v>1150</v>
      </c>
      <c r="N162" s="301">
        <f t="shared" si="9"/>
        <v>157680</v>
      </c>
    </row>
    <row r="163" spans="1:14" ht="12" customHeight="1">
      <c r="A163" s="91">
        <v>12</v>
      </c>
      <c r="B163" s="687"/>
      <c r="C163" s="681" t="s">
        <v>93</v>
      </c>
      <c r="D163" s="681"/>
      <c r="E163" s="299">
        <v>140</v>
      </c>
      <c r="F163" s="299">
        <v>75</v>
      </c>
      <c r="G163" s="299">
        <f>E163*F163</f>
        <v>10500</v>
      </c>
      <c r="H163" s="300">
        <f>E163/E165*100</f>
        <v>8.536585365853659</v>
      </c>
      <c r="I163" s="299">
        <v>0</v>
      </c>
      <c r="J163" s="299">
        <v>0</v>
      </c>
      <c r="K163" s="299">
        <f>I163*J163</f>
        <v>0</v>
      </c>
      <c r="L163" s="300">
        <v>0</v>
      </c>
      <c r="M163" s="299">
        <f t="shared" si="8"/>
        <v>140</v>
      </c>
      <c r="N163" s="299">
        <f t="shared" si="9"/>
        <v>10500</v>
      </c>
    </row>
    <row r="164" spans="1:14" ht="12" customHeight="1">
      <c r="A164" s="91">
        <v>13</v>
      </c>
      <c r="B164" s="687"/>
      <c r="C164" s="681" t="s">
        <v>94</v>
      </c>
      <c r="D164" s="681"/>
      <c r="E164" s="299">
        <v>350</v>
      </c>
      <c r="F164" s="299">
        <v>62</v>
      </c>
      <c r="G164" s="299">
        <f>E164*F164</f>
        <v>21700</v>
      </c>
      <c r="H164" s="300">
        <f>E164/E165*100</f>
        <v>21.341463414634145</v>
      </c>
      <c r="I164" s="299">
        <v>0</v>
      </c>
      <c r="J164" s="299">
        <v>0</v>
      </c>
      <c r="K164" s="299">
        <f>I164*J164</f>
        <v>0</v>
      </c>
      <c r="L164" s="300">
        <v>0</v>
      </c>
      <c r="M164" s="299">
        <f t="shared" si="8"/>
        <v>350</v>
      </c>
      <c r="N164" s="299">
        <f t="shared" si="9"/>
        <v>21700</v>
      </c>
    </row>
    <row r="165" spans="1:14" ht="12" customHeight="1">
      <c r="A165" s="91">
        <v>14</v>
      </c>
      <c r="B165" s="687"/>
      <c r="C165" s="689" t="s">
        <v>95</v>
      </c>
      <c r="D165" s="689"/>
      <c r="E165" s="303">
        <f>SUM(E162:E164)</f>
        <v>1640</v>
      </c>
      <c r="F165" s="303">
        <f>G165/E165</f>
        <v>115.78048780487805</v>
      </c>
      <c r="G165" s="303">
        <f>SUM(G162:G164)</f>
        <v>189880</v>
      </c>
      <c r="H165" s="304">
        <v>100</v>
      </c>
      <c r="I165" s="303">
        <f>SUM(I162:I164)</f>
        <v>0</v>
      </c>
      <c r="J165" s="303">
        <v>0</v>
      </c>
      <c r="K165" s="303">
        <f>SUM(K162:K164)</f>
        <v>0</v>
      </c>
      <c r="L165" s="304">
        <v>100</v>
      </c>
      <c r="M165" s="303">
        <f t="shared" si="8"/>
        <v>1640</v>
      </c>
      <c r="N165" s="303">
        <f t="shared" si="9"/>
        <v>189880</v>
      </c>
    </row>
    <row r="166" spans="1:14" ht="12" customHeight="1">
      <c r="A166" s="91">
        <v>15</v>
      </c>
      <c r="B166" s="684" t="s">
        <v>108</v>
      </c>
      <c r="C166" s="684" t="s">
        <v>47</v>
      </c>
      <c r="D166" s="1" t="s">
        <v>96</v>
      </c>
      <c r="E166" s="299">
        <v>15</v>
      </c>
      <c r="F166" s="299">
        <v>313</v>
      </c>
      <c r="G166" s="299">
        <f>E166*F166</f>
        <v>4695</v>
      </c>
      <c r="H166" s="300">
        <f>E166/E171*100</f>
        <v>0.404749055585537</v>
      </c>
      <c r="I166" s="299">
        <v>0</v>
      </c>
      <c r="J166" s="299">
        <v>0</v>
      </c>
      <c r="K166" s="299">
        <f>I166*J166</f>
        <v>0</v>
      </c>
      <c r="L166" s="300">
        <v>0</v>
      </c>
      <c r="M166" s="299">
        <f t="shared" si="8"/>
        <v>15</v>
      </c>
      <c r="N166" s="299">
        <f t="shared" si="9"/>
        <v>4695</v>
      </c>
    </row>
    <row r="167" spans="1:14" ht="12" customHeight="1">
      <c r="A167" s="91">
        <v>16</v>
      </c>
      <c r="B167" s="685"/>
      <c r="C167" s="685"/>
      <c r="D167" s="1" t="s">
        <v>97</v>
      </c>
      <c r="E167" s="299">
        <v>80</v>
      </c>
      <c r="F167" s="299">
        <v>238</v>
      </c>
      <c r="G167" s="299">
        <f>E167*F167</f>
        <v>19040</v>
      </c>
      <c r="H167" s="300">
        <f>E167/E171*100</f>
        <v>2.1586616297895307</v>
      </c>
      <c r="I167" s="299">
        <v>0</v>
      </c>
      <c r="J167" s="299">
        <v>0</v>
      </c>
      <c r="K167" s="299">
        <f>I167*J167</f>
        <v>0</v>
      </c>
      <c r="L167" s="300">
        <v>0</v>
      </c>
      <c r="M167" s="299">
        <f t="shared" si="8"/>
        <v>80</v>
      </c>
      <c r="N167" s="299">
        <f t="shared" si="9"/>
        <v>19040</v>
      </c>
    </row>
    <row r="168" spans="1:14" ht="12" customHeight="1">
      <c r="A168" s="91">
        <v>17</v>
      </c>
      <c r="B168" s="685"/>
      <c r="C168" s="685"/>
      <c r="D168" s="1" t="s">
        <v>98</v>
      </c>
      <c r="E168" s="299">
        <v>1098</v>
      </c>
      <c r="F168" s="299">
        <v>144</v>
      </c>
      <c r="G168" s="299">
        <f>E168*F168</f>
        <v>158112</v>
      </c>
      <c r="H168" s="300">
        <f>E168/E171*100</f>
        <v>29.627630868861303</v>
      </c>
      <c r="I168" s="299">
        <v>0</v>
      </c>
      <c r="J168" s="299">
        <v>0</v>
      </c>
      <c r="K168" s="299">
        <f>I168*J168</f>
        <v>0</v>
      </c>
      <c r="L168" s="300">
        <v>0</v>
      </c>
      <c r="M168" s="299">
        <f t="shared" si="8"/>
        <v>1098</v>
      </c>
      <c r="N168" s="299">
        <f t="shared" si="9"/>
        <v>158112</v>
      </c>
    </row>
    <row r="169" spans="1:14" ht="12" customHeight="1">
      <c r="A169" s="91">
        <v>18</v>
      </c>
      <c r="B169" s="685"/>
      <c r="C169" s="685"/>
      <c r="D169" s="1" t="s">
        <v>99</v>
      </c>
      <c r="E169" s="299">
        <v>1292</v>
      </c>
      <c r="F169" s="299">
        <v>118</v>
      </c>
      <c r="G169" s="299">
        <f>E169*F169</f>
        <v>152456</v>
      </c>
      <c r="H169" s="300">
        <f>E169/E171*100</f>
        <v>34.862385321100916</v>
      </c>
      <c r="I169" s="299">
        <v>0</v>
      </c>
      <c r="J169" s="299">
        <v>0</v>
      </c>
      <c r="K169" s="299">
        <f>I169*J169</f>
        <v>0</v>
      </c>
      <c r="L169" s="300">
        <v>0</v>
      </c>
      <c r="M169" s="299">
        <f t="shared" si="8"/>
        <v>1292</v>
      </c>
      <c r="N169" s="299">
        <f t="shared" si="9"/>
        <v>152456</v>
      </c>
    </row>
    <row r="170" spans="1:14" ht="12" customHeight="1">
      <c r="A170" s="91">
        <v>19</v>
      </c>
      <c r="B170" s="685"/>
      <c r="C170" s="685"/>
      <c r="D170" s="1" t="s">
        <v>100</v>
      </c>
      <c r="E170" s="299">
        <v>1221</v>
      </c>
      <c r="F170" s="299">
        <v>97</v>
      </c>
      <c r="G170" s="299">
        <f>E170*F170</f>
        <v>118437</v>
      </c>
      <c r="H170" s="300">
        <f>E170/E171*100</f>
        <v>32.946573124662706</v>
      </c>
      <c r="I170" s="299">
        <v>0</v>
      </c>
      <c r="J170" s="299">
        <v>0</v>
      </c>
      <c r="K170" s="299">
        <f>I170*J170</f>
        <v>0</v>
      </c>
      <c r="L170" s="300">
        <v>0</v>
      </c>
      <c r="M170" s="299">
        <f t="shared" si="8"/>
        <v>1221</v>
      </c>
      <c r="N170" s="299">
        <f t="shared" si="9"/>
        <v>118437</v>
      </c>
    </row>
    <row r="171" spans="1:14" ht="12" customHeight="1">
      <c r="A171" s="91">
        <v>20</v>
      </c>
      <c r="B171" s="685"/>
      <c r="C171" s="686"/>
      <c r="D171" s="9" t="s">
        <v>4</v>
      </c>
      <c r="E171" s="301">
        <f>SUM(E166:E170)</f>
        <v>3706</v>
      </c>
      <c r="F171" s="301">
        <f>G171/E171</f>
        <v>122.16405828386401</v>
      </c>
      <c r="G171" s="301">
        <f>SUM(G166:G170)</f>
        <v>452740</v>
      </c>
      <c r="H171" s="302">
        <v>100</v>
      </c>
      <c r="I171" s="301">
        <f>SUM(I166:I170)</f>
        <v>0</v>
      </c>
      <c r="J171" s="301">
        <v>0</v>
      </c>
      <c r="K171" s="301">
        <f>SUM(K166:K170)</f>
        <v>0</v>
      </c>
      <c r="L171" s="302">
        <v>100</v>
      </c>
      <c r="M171" s="301">
        <f t="shared" si="8"/>
        <v>3706</v>
      </c>
      <c r="N171" s="301">
        <f t="shared" si="9"/>
        <v>452740</v>
      </c>
    </row>
    <row r="172" spans="1:14" ht="12" customHeight="1">
      <c r="A172" s="91">
        <v>21</v>
      </c>
      <c r="B172" s="685"/>
      <c r="C172" s="684" t="s">
        <v>48</v>
      </c>
      <c r="D172" s="1" t="s">
        <v>96</v>
      </c>
      <c r="E172" s="299">
        <v>0</v>
      </c>
      <c r="F172" s="299">
        <v>0</v>
      </c>
      <c r="G172" s="299">
        <f>E172*F172</f>
        <v>0</v>
      </c>
      <c r="H172" s="300">
        <f>E172/E176*100</f>
        <v>0</v>
      </c>
      <c r="I172" s="299">
        <v>0</v>
      </c>
      <c r="J172" s="299">
        <v>0</v>
      </c>
      <c r="K172" s="299">
        <f>I172*J172</f>
        <v>0</v>
      </c>
      <c r="L172" s="300">
        <v>0</v>
      </c>
      <c r="M172" s="299">
        <f t="shared" si="8"/>
        <v>0</v>
      </c>
      <c r="N172" s="299">
        <f t="shared" si="9"/>
        <v>0</v>
      </c>
    </row>
    <row r="173" spans="1:14" ht="12" customHeight="1">
      <c r="A173" s="91">
        <v>22</v>
      </c>
      <c r="B173" s="685"/>
      <c r="C173" s="685"/>
      <c r="D173" s="1" t="s">
        <v>98</v>
      </c>
      <c r="E173" s="299">
        <v>20</v>
      </c>
      <c r="F173" s="299">
        <v>314</v>
      </c>
      <c r="G173" s="299">
        <f>E173*F173</f>
        <v>6280</v>
      </c>
      <c r="H173" s="300">
        <f>E173/E176*100</f>
        <v>13.698630136986301</v>
      </c>
      <c r="I173" s="299">
        <v>0</v>
      </c>
      <c r="J173" s="299">
        <v>0</v>
      </c>
      <c r="K173" s="299">
        <f>I173*J173</f>
        <v>0</v>
      </c>
      <c r="L173" s="300">
        <v>0</v>
      </c>
      <c r="M173" s="299">
        <f t="shared" si="8"/>
        <v>20</v>
      </c>
      <c r="N173" s="299">
        <f t="shared" si="9"/>
        <v>6280</v>
      </c>
    </row>
    <row r="174" spans="1:14" ht="12" customHeight="1">
      <c r="A174" s="91">
        <v>23</v>
      </c>
      <c r="B174" s="685"/>
      <c r="C174" s="685"/>
      <c r="D174" s="1" t="s">
        <v>99</v>
      </c>
      <c r="E174" s="299">
        <v>60</v>
      </c>
      <c r="F174" s="299">
        <v>244</v>
      </c>
      <c r="G174" s="299">
        <f>E174*F174</f>
        <v>14640</v>
      </c>
      <c r="H174" s="300">
        <f>E174/E176*100</f>
        <v>41.0958904109589</v>
      </c>
      <c r="I174" s="299">
        <v>0</v>
      </c>
      <c r="J174" s="299">
        <v>0</v>
      </c>
      <c r="K174" s="299">
        <f>I174*J174</f>
        <v>0</v>
      </c>
      <c r="L174" s="300">
        <v>0</v>
      </c>
      <c r="M174" s="299">
        <f t="shared" si="8"/>
        <v>60</v>
      </c>
      <c r="N174" s="299">
        <f t="shared" si="9"/>
        <v>14640</v>
      </c>
    </row>
    <row r="175" spans="1:14" ht="12" customHeight="1">
      <c r="A175" s="91">
        <v>24</v>
      </c>
      <c r="B175" s="685"/>
      <c r="C175" s="685"/>
      <c r="D175" s="1" t="s">
        <v>100</v>
      </c>
      <c r="E175" s="299">
        <v>66</v>
      </c>
      <c r="F175" s="299">
        <v>189</v>
      </c>
      <c r="G175" s="299">
        <f>E175*F175</f>
        <v>12474</v>
      </c>
      <c r="H175" s="300">
        <f>E175/E176*100</f>
        <v>45.20547945205479</v>
      </c>
      <c r="I175" s="299">
        <v>0</v>
      </c>
      <c r="J175" s="299">
        <v>0</v>
      </c>
      <c r="K175" s="299">
        <f>I175*J175</f>
        <v>0</v>
      </c>
      <c r="L175" s="300">
        <v>0</v>
      </c>
      <c r="M175" s="299">
        <f t="shared" si="8"/>
        <v>66</v>
      </c>
      <c r="N175" s="299">
        <f t="shared" si="9"/>
        <v>12474</v>
      </c>
    </row>
    <row r="176" spans="1:14" ht="12" customHeight="1">
      <c r="A176" s="91">
        <v>25</v>
      </c>
      <c r="B176" s="685"/>
      <c r="C176" s="686"/>
      <c r="D176" s="9" t="s">
        <v>4</v>
      </c>
      <c r="E176" s="301">
        <f>SUM(E172:E175)</f>
        <v>146</v>
      </c>
      <c r="F176" s="301">
        <f>G176/E176</f>
        <v>228.72602739726028</v>
      </c>
      <c r="G176" s="301">
        <f>SUM(G172:G175)</f>
        <v>33394</v>
      </c>
      <c r="H176" s="302">
        <v>100</v>
      </c>
      <c r="I176" s="301">
        <v>0</v>
      </c>
      <c r="J176" s="301">
        <v>0</v>
      </c>
      <c r="K176" s="301">
        <f>SUM(K172:K175)</f>
        <v>0</v>
      </c>
      <c r="L176" s="302">
        <v>100</v>
      </c>
      <c r="M176" s="301">
        <f t="shared" si="8"/>
        <v>146</v>
      </c>
      <c r="N176" s="301">
        <f t="shared" si="9"/>
        <v>33394</v>
      </c>
    </row>
    <row r="177" spans="1:14" ht="12" customHeight="1">
      <c r="A177" s="91">
        <v>26</v>
      </c>
      <c r="B177" s="685"/>
      <c r="C177" s="684" t="s">
        <v>101</v>
      </c>
      <c r="D177" s="1" t="s">
        <v>96</v>
      </c>
      <c r="E177" s="299">
        <v>0</v>
      </c>
      <c r="F177" s="299">
        <v>0</v>
      </c>
      <c r="G177" s="299">
        <f>E177*F177</f>
        <v>0</v>
      </c>
      <c r="H177" s="300">
        <v>0</v>
      </c>
      <c r="I177" s="299">
        <v>0</v>
      </c>
      <c r="J177" s="299">
        <v>0</v>
      </c>
      <c r="K177" s="299">
        <f>I177*J177</f>
        <v>0</v>
      </c>
      <c r="L177" s="300">
        <v>0</v>
      </c>
      <c r="M177" s="299">
        <f t="shared" si="8"/>
        <v>0</v>
      </c>
      <c r="N177" s="299">
        <f t="shared" si="9"/>
        <v>0</v>
      </c>
    </row>
    <row r="178" spans="1:14" ht="12" customHeight="1">
      <c r="A178" s="91">
        <v>27</v>
      </c>
      <c r="B178" s="685"/>
      <c r="C178" s="685"/>
      <c r="D178" s="1" t="s">
        <v>97</v>
      </c>
      <c r="E178" s="299">
        <v>0</v>
      </c>
      <c r="F178" s="299">
        <v>0</v>
      </c>
      <c r="G178" s="299">
        <f>E178*F178</f>
        <v>0</v>
      </c>
      <c r="H178" s="300">
        <v>0</v>
      </c>
      <c r="I178" s="299">
        <v>0</v>
      </c>
      <c r="J178" s="299">
        <v>0</v>
      </c>
      <c r="K178" s="299">
        <f>I178*J178</f>
        <v>0</v>
      </c>
      <c r="L178" s="300">
        <v>0</v>
      </c>
      <c r="M178" s="299">
        <f t="shared" si="8"/>
        <v>0</v>
      </c>
      <c r="N178" s="299">
        <f t="shared" si="9"/>
        <v>0</v>
      </c>
    </row>
    <row r="179" spans="1:14" ht="12" customHeight="1">
      <c r="A179" s="91">
        <v>28</v>
      </c>
      <c r="B179" s="685"/>
      <c r="C179" s="685"/>
      <c r="D179" s="1" t="s">
        <v>98</v>
      </c>
      <c r="E179" s="299">
        <v>0</v>
      </c>
      <c r="F179" s="299">
        <v>0</v>
      </c>
      <c r="G179" s="299">
        <f>E179*F179</f>
        <v>0</v>
      </c>
      <c r="H179" s="300">
        <v>0</v>
      </c>
      <c r="I179" s="299">
        <v>0</v>
      </c>
      <c r="J179" s="299">
        <v>0</v>
      </c>
      <c r="K179" s="299">
        <f>I179*J179</f>
        <v>0</v>
      </c>
      <c r="L179" s="300">
        <v>0</v>
      </c>
      <c r="M179" s="299">
        <f t="shared" si="8"/>
        <v>0</v>
      </c>
      <c r="N179" s="299">
        <f t="shared" si="9"/>
        <v>0</v>
      </c>
    </row>
    <row r="180" spans="1:14" ht="12" customHeight="1">
      <c r="A180" s="91">
        <v>29</v>
      </c>
      <c r="B180" s="685"/>
      <c r="C180" s="685"/>
      <c r="D180" s="1" t="s">
        <v>99</v>
      </c>
      <c r="E180" s="299">
        <v>0</v>
      </c>
      <c r="F180" s="299">
        <v>0</v>
      </c>
      <c r="G180" s="299">
        <f>E180*F180</f>
        <v>0</v>
      </c>
      <c r="H180" s="300">
        <v>0</v>
      </c>
      <c r="I180" s="299">
        <v>0</v>
      </c>
      <c r="J180" s="299">
        <v>0</v>
      </c>
      <c r="K180" s="299">
        <f>I180*J180</f>
        <v>0</v>
      </c>
      <c r="L180" s="300">
        <v>0</v>
      </c>
      <c r="M180" s="299">
        <f t="shared" si="8"/>
        <v>0</v>
      </c>
      <c r="N180" s="299">
        <f t="shared" si="9"/>
        <v>0</v>
      </c>
    </row>
    <row r="181" spans="1:14" ht="12" customHeight="1">
      <c r="A181" s="91">
        <v>30</v>
      </c>
      <c r="B181" s="685"/>
      <c r="C181" s="686"/>
      <c r="D181" s="9" t="s">
        <v>4</v>
      </c>
      <c r="E181" s="301">
        <v>0</v>
      </c>
      <c r="F181" s="301">
        <v>0</v>
      </c>
      <c r="G181" s="301">
        <f>SUM(G177:G180)</f>
        <v>0</v>
      </c>
      <c r="H181" s="302">
        <v>100</v>
      </c>
      <c r="I181" s="301">
        <v>0</v>
      </c>
      <c r="J181" s="301">
        <v>0</v>
      </c>
      <c r="K181" s="301">
        <f>SUM(K177:K180)</f>
        <v>0</v>
      </c>
      <c r="L181" s="302">
        <v>100</v>
      </c>
      <c r="M181" s="301">
        <f t="shared" si="8"/>
        <v>0</v>
      </c>
      <c r="N181" s="301">
        <f t="shared" si="9"/>
        <v>0</v>
      </c>
    </row>
    <row r="182" spans="1:14" ht="12" customHeight="1">
      <c r="A182" s="91">
        <v>31</v>
      </c>
      <c r="B182" s="685"/>
      <c r="C182" s="681" t="s">
        <v>102</v>
      </c>
      <c r="D182" s="681"/>
      <c r="E182" s="299">
        <v>0</v>
      </c>
      <c r="F182" s="299">
        <v>0</v>
      </c>
      <c r="G182" s="299">
        <f>E182*F182</f>
        <v>0</v>
      </c>
      <c r="H182" s="300">
        <v>0</v>
      </c>
      <c r="I182" s="299">
        <v>0</v>
      </c>
      <c r="J182" s="299">
        <v>0</v>
      </c>
      <c r="K182" s="299">
        <f>I182*J182</f>
        <v>0</v>
      </c>
      <c r="L182" s="300">
        <v>100</v>
      </c>
      <c r="M182" s="299">
        <f t="shared" si="8"/>
        <v>0</v>
      </c>
      <c r="N182" s="299">
        <f t="shared" si="9"/>
        <v>0</v>
      </c>
    </row>
    <row r="183" spans="1:14" ht="12" customHeight="1">
      <c r="A183" s="91">
        <v>32</v>
      </c>
      <c r="B183" s="685"/>
      <c r="C183" s="688" t="s">
        <v>103</v>
      </c>
      <c r="D183" s="688"/>
      <c r="E183" s="301">
        <f>E171+E176+E181</f>
        <v>3852</v>
      </c>
      <c r="F183" s="301">
        <f>G183/E183</f>
        <v>126.20301142263759</v>
      </c>
      <c r="G183" s="301">
        <f>G171+G176+G181+G182</f>
        <v>486134</v>
      </c>
      <c r="H183" s="302">
        <f>E183/E187*100</f>
        <v>40.96564926087419</v>
      </c>
      <c r="I183" s="301">
        <v>0</v>
      </c>
      <c r="J183" s="301">
        <v>0</v>
      </c>
      <c r="K183" s="301">
        <f>K171+K176+K181+K182</f>
        <v>0</v>
      </c>
      <c r="L183" s="302">
        <v>0</v>
      </c>
      <c r="M183" s="301">
        <f t="shared" si="8"/>
        <v>3852</v>
      </c>
      <c r="N183" s="301">
        <f t="shared" si="9"/>
        <v>486134</v>
      </c>
    </row>
    <row r="184" spans="1:14" ht="12" customHeight="1">
      <c r="A184" s="91">
        <v>33</v>
      </c>
      <c r="B184" s="685"/>
      <c r="C184" s="681" t="s">
        <v>104</v>
      </c>
      <c r="D184" s="681"/>
      <c r="E184" s="299">
        <v>0</v>
      </c>
      <c r="F184" s="299">
        <v>0</v>
      </c>
      <c r="G184" s="299">
        <f>E184*F184</f>
        <v>0</v>
      </c>
      <c r="H184" s="300">
        <f>E184/E187*100</f>
        <v>0</v>
      </c>
      <c r="I184" s="299">
        <v>0</v>
      </c>
      <c r="J184" s="299">
        <v>0</v>
      </c>
      <c r="K184" s="299">
        <f>I184*J184</f>
        <v>0</v>
      </c>
      <c r="L184" s="300">
        <v>0</v>
      </c>
      <c r="M184" s="299">
        <f t="shared" si="8"/>
        <v>0</v>
      </c>
      <c r="N184" s="299">
        <f t="shared" si="9"/>
        <v>0</v>
      </c>
    </row>
    <row r="185" spans="1:14" ht="12" customHeight="1">
      <c r="A185" s="91">
        <v>34</v>
      </c>
      <c r="B185" s="685"/>
      <c r="C185" s="681" t="s">
        <v>94</v>
      </c>
      <c r="D185" s="681"/>
      <c r="E185" s="299">
        <v>0</v>
      </c>
      <c r="F185" s="299">
        <v>0</v>
      </c>
      <c r="G185" s="299">
        <f>E185*F185</f>
        <v>0</v>
      </c>
      <c r="H185" s="300">
        <f>E185/E187*100</f>
        <v>0</v>
      </c>
      <c r="I185" s="299">
        <v>0</v>
      </c>
      <c r="J185" s="299">
        <v>0</v>
      </c>
      <c r="K185" s="299">
        <f>I185*J185</f>
        <v>0</v>
      </c>
      <c r="L185" s="300">
        <v>0</v>
      </c>
      <c r="M185" s="299">
        <f t="shared" si="8"/>
        <v>0</v>
      </c>
      <c r="N185" s="299">
        <f t="shared" si="9"/>
        <v>0</v>
      </c>
    </row>
    <row r="186" spans="1:14" ht="12" customHeight="1">
      <c r="A186" s="91">
        <v>35</v>
      </c>
      <c r="B186" s="685"/>
      <c r="C186" s="681" t="s">
        <v>105</v>
      </c>
      <c r="D186" s="681"/>
      <c r="E186" s="299">
        <v>5551</v>
      </c>
      <c r="F186" s="299">
        <v>60</v>
      </c>
      <c r="G186" s="299">
        <f>E186*F186</f>
        <v>333060</v>
      </c>
      <c r="H186" s="300">
        <f>E186/E187*100</f>
        <v>59.034350739125806</v>
      </c>
      <c r="I186" s="299">
        <v>0</v>
      </c>
      <c r="J186" s="299">
        <v>0</v>
      </c>
      <c r="K186" s="299">
        <v>0</v>
      </c>
      <c r="L186" s="300">
        <v>0</v>
      </c>
      <c r="M186" s="299">
        <f t="shared" si="8"/>
        <v>5551</v>
      </c>
      <c r="N186" s="299">
        <f t="shared" si="9"/>
        <v>333060</v>
      </c>
    </row>
    <row r="187" spans="1:14" ht="12" customHeight="1">
      <c r="A187" s="91">
        <v>36</v>
      </c>
      <c r="B187" s="685"/>
      <c r="C187" s="689" t="s">
        <v>106</v>
      </c>
      <c r="D187" s="689"/>
      <c r="E187" s="303">
        <f>SUM(E183:E186)</f>
        <v>9403</v>
      </c>
      <c r="F187" s="303">
        <f>G187/E187</f>
        <v>87.12049345953419</v>
      </c>
      <c r="G187" s="303">
        <f>SUM(G183:G186)</f>
        <v>819194</v>
      </c>
      <c r="H187" s="304">
        <v>100</v>
      </c>
      <c r="I187" s="303">
        <f>SUM(I183:I186)</f>
        <v>0</v>
      </c>
      <c r="J187" s="303">
        <v>0</v>
      </c>
      <c r="K187" s="303">
        <f>SUM(K183:K186)</f>
        <v>0</v>
      </c>
      <c r="L187" s="304">
        <v>100</v>
      </c>
      <c r="M187" s="303">
        <f t="shared" si="8"/>
        <v>9403</v>
      </c>
      <c r="N187" s="303">
        <f t="shared" si="9"/>
        <v>819194</v>
      </c>
    </row>
    <row r="188" spans="1:14" ht="12" customHeight="1">
      <c r="A188" s="91">
        <v>37</v>
      </c>
      <c r="B188" s="685"/>
      <c r="C188" s="681" t="s">
        <v>107</v>
      </c>
      <c r="D188" s="681"/>
      <c r="E188" s="299">
        <v>0</v>
      </c>
      <c r="F188" s="299">
        <v>0</v>
      </c>
      <c r="G188" s="299">
        <f>E188*F188</f>
        <v>0</v>
      </c>
      <c r="H188" s="300">
        <v>100</v>
      </c>
      <c r="I188" s="299">
        <v>5627</v>
      </c>
      <c r="J188" s="299">
        <v>33</v>
      </c>
      <c r="K188" s="299">
        <f>I188*J188</f>
        <v>185691</v>
      </c>
      <c r="L188" s="300">
        <v>100</v>
      </c>
      <c r="M188" s="299">
        <f t="shared" si="8"/>
        <v>5627</v>
      </c>
      <c r="N188" s="299">
        <f t="shared" si="9"/>
        <v>185691</v>
      </c>
    </row>
    <row r="189" spans="1:14" ht="12.75">
      <c r="A189" s="122">
        <v>38</v>
      </c>
      <c r="B189" s="58"/>
      <c r="C189" s="682" t="s">
        <v>15</v>
      </c>
      <c r="D189" s="682"/>
      <c r="E189" s="305">
        <f>E165+E187+E188</f>
        <v>11043</v>
      </c>
      <c r="F189" s="305">
        <f>G189/E189</f>
        <v>91.37679978266776</v>
      </c>
      <c r="G189" s="305">
        <f>G165+G187+G188</f>
        <v>1009074</v>
      </c>
      <c r="H189" s="306">
        <v>0</v>
      </c>
      <c r="I189" s="305">
        <f>I165+I187+I188</f>
        <v>5627</v>
      </c>
      <c r="J189" s="305">
        <f>K189/I189</f>
        <v>33</v>
      </c>
      <c r="K189" s="305">
        <f>K165+K187+K188</f>
        <v>185691</v>
      </c>
      <c r="L189" s="306">
        <v>0</v>
      </c>
      <c r="M189" s="305">
        <f t="shared" si="8"/>
        <v>16670</v>
      </c>
      <c r="N189" s="305">
        <f t="shared" si="9"/>
        <v>1194765</v>
      </c>
    </row>
    <row r="190" spans="1:14" ht="12.75">
      <c r="A190" s="135"/>
      <c r="B190" s="136"/>
      <c r="C190" s="137"/>
      <c r="D190" s="137"/>
      <c r="E190" s="128"/>
      <c r="F190" s="128"/>
      <c r="G190" s="128"/>
      <c r="H190" s="129"/>
      <c r="I190" s="128"/>
      <c r="J190" s="128"/>
      <c r="K190" s="128"/>
      <c r="L190" s="129"/>
      <c r="M190" s="128"/>
      <c r="N190" s="128"/>
    </row>
    <row r="191" spans="1:14" ht="12.75">
      <c r="A191" s="135"/>
      <c r="B191" s="136"/>
      <c r="C191" s="137"/>
      <c r="D191" s="137"/>
      <c r="E191" s="128"/>
      <c r="F191" s="128"/>
      <c r="G191" s="128"/>
      <c r="H191" s="129"/>
      <c r="I191" s="128"/>
      <c r="J191" s="128"/>
      <c r="K191" s="128"/>
      <c r="L191" s="129"/>
      <c r="M191" s="128"/>
      <c r="N191" s="128"/>
    </row>
    <row r="192" spans="1:14" ht="12.75">
      <c r="A192" s="135"/>
      <c r="B192" s="136"/>
      <c r="C192" s="137"/>
      <c r="D192" s="137"/>
      <c r="E192" s="128"/>
      <c r="F192" s="128"/>
      <c r="G192" s="128"/>
      <c r="H192" s="129"/>
      <c r="I192" s="128"/>
      <c r="J192" s="128"/>
      <c r="K192" s="128"/>
      <c r="L192" s="129"/>
      <c r="M192" s="128"/>
      <c r="N192" s="128"/>
    </row>
    <row r="193" ht="12" customHeight="1"/>
    <row r="194" ht="12" customHeight="1"/>
    <row r="195" spans="1:9" ht="12" customHeight="1">
      <c r="A195" s="497" t="s">
        <v>22</v>
      </c>
      <c r="B195" s="497"/>
      <c r="C195" s="497"/>
      <c r="D195" s="497"/>
      <c r="G195" s="498" t="s">
        <v>21</v>
      </c>
      <c r="H195" s="498"/>
      <c r="I195" s="498"/>
    </row>
    <row r="196" spans="1:14" ht="12" customHeight="1">
      <c r="A196" s="498" t="s">
        <v>512</v>
      </c>
      <c r="B196" s="498"/>
      <c r="C196" s="498"/>
      <c r="D196" s="498"/>
      <c r="E196" s="498"/>
      <c r="F196" s="498"/>
      <c r="G196" s="498"/>
      <c r="H196" s="498"/>
      <c r="I196" s="498"/>
      <c r="J196" s="498"/>
      <c r="K196" s="498"/>
      <c r="L196" s="498"/>
      <c r="M196" s="498"/>
      <c r="N196" s="498"/>
    </row>
    <row r="197" spans="2:14" ht="12" customHeight="1">
      <c r="B197" s="683" t="s">
        <v>115</v>
      </c>
      <c r="C197" s="683"/>
      <c r="D197" s="683"/>
      <c r="N197" s="28" t="s">
        <v>114</v>
      </c>
    </row>
    <row r="198" spans="1:14" ht="12.75">
      <c r="A198" s="528" t="s">
        <v>80</v>
      </c>
      <c r="B198" s="692" t="s">
        <v>81</v>
      </c>
      <c r="C198" s="692"/>
      <c r="D198" s="514"/>
      <c r="E198" s="503" t="s">
        <v>86</v>
      </c>
      <c r="F198" s="504"/>
      <c r="G198" s="504"/>
      <c r="H198" s="505"/>
      <c r="I198" s="503" t="s">
        <v>53</v>
      </c>
      <c r="J198" s="504"/>
      <c r="K198" s="504"/>
      <c r="L198" s="505"/>
      <c r="M198" s="503" t="s">
        <v>110</v>
      </c>
      <c r="N198" s="505"/>
    </row>
    <row r="199" spans="1:14" ht="12.75">
      <c r="A199" s="529"/>
      <c r="B199" s="693"/>
      <c r="C199" s="693"/>
      <c r="D199" s="622"/>
      <c r="E199" s="43" t="s">
        <v>82</v>
      </c>
      <c r="F199" s="43" t="s">
        <v>83</v>
      </c>
      <c r="G199" s="43" t="s">
        <v>84</v>
      </c>
      <c r="H199" s="43" t="s">
        <v>111</v>
      </c>
      <c r="I199" s="43" t="s">
        <v>82</v>
      </c>
      <c r="J199" s="43" t="s">
        <v>83</v>
      </c>
      <c r="K199" s="43" t="s">
        <v>84</v>
      </c>
      <c r="L199" s="43" t="s">
        <v>111</v>
      </c>
      <c r="M199" s="43" t="s">
        <v>85</v>
      </c>
      <c r="N199" s="43" t="s">
        <v>84</v>
      </c>
    </row>
    <row r="200" spans="1:14" ht="12" customHeight="1">
      <c r="A200" s="91">
        <v>1</v>
      </c>
      <c r="B200" s="687" t="s">
        <v>109</v>
      </c>
      <c r="C200" s="687" t="s">
        <v>87</v>
      </c>
      <c r="D200" s="1" t="s">
        <v>89</v>
      </c>
      <c r="E200" s="299">
        <f>E7+E56+E104+E152</f>
        <v>8601</v>
      </c>
      <c r="F200" s="299">
        <f aca="true" t="shared" si="10" ref="F200:F207">G200/E200</f>
        <v>162</v>
      </c>
      <c r="G200" s="299">
        <f aca="true" t="shared" si="11" ref="G200:G212">G7+G56+G104+G152</f>
        <v>1393362</v>
      </c>
      <c r="H200" s="300">
        <f>E200/E204*100</f>
        <v>48.355540563332774</v>
      </c>
      <c r="I200" s="299">
        <f>I7+I56+I104+I152</f>
        <v>500</v>
      </c>
      <c r="J200" s="299">
        <f aca="true" t="shared" si="12" ref="J200:J207">K200/I200</f>
        <v>162</v>
      </c>
      <c r="K200" s="299">
        <f aca="true" t="shared" si="13" ref="K200:K212">K7+K56+K104+K152</f>
        <v>81000</v>
      </c>
      <c r="L200" s="300">
        <f>I200/I204*100</f>
        <v>15.837820715869496</v>
      </c>
      <c r="M200" s="299">
        <f aca="true" t="shared" si="14" ref="M200:M238">E200+I200</f>
        <v>9101</v>
      </c>
      <c r="N200" s="299">
        <f aca="true" t="shared" si="15" ref="N200:N238">G200+K200</f>
        <v>1474362</v>
      </c>
    </row>
    <row r="201" spans="1:14" ht="12" customHeight="1">
      <c r="A201" s="91">
        <v>2</v>
      </c>
      <c r="B201" s="687"/>
      <c r="C201" s="687"/>
      <c r="D201" s="1" t="s">
        <v>230</v>
      </c>
      <c r="E201" s="299">
        <f>E8+E57+E105+E153</f>
        <v>6646</v>
      </c>
      <c r="F201" s="299">
        <f t="shared" si="10"/>
        <v>135</v>
      </c>
      <c r="G201" s="299">
        <f t="shared" si="11"/>
        <v>897210</v>
      </c>
      <c r="H201" s="300">
        <f>E201/E204*100</f>
        <v>37.3643672344971</v>
      </c>
      <c r="I201" s="299">
        <f>I8+I57+I105+I153</f>
        <v>700</v>
      </c>
      <c r="J201" s="299">
        <f t="shared" si="12"/>
        <v>135</v>
      </c>
      <c r="K201" s="299">
        <f t="shared" si="13"/>
        <v>94500</v>
      </c>
      <c r="L201" s="300">
        <f>I201/I204*100</f>
        <v>22.172949002217297</v>
      </c>
      <c r="M201" s="299">
        <f t="shared" si="14"/>
        <v>7346</v>
      </c>
      <c r="N201" s="299">
        <f t="shared" si="15"/>
        <v>991710</v>
      </c>
    </row>
    <row r="202" spans="1:14" ht="12" customHeight="1">
      <c r="A202" s="91">
        <v>3</v>
      </c>
      <c r="B202" s="687"/>
      <c r="C202" s="687"/>
      <c r="D202" s="1" t="s">
        <v>90</v>
      </c>
      <c r="E202" s="299">
        <f>E9+E58+E106+E154</f>
        <v>2540</v>
      </c>
      <c r="F202" s="299">
        <f t="shared" si="10"/>
        <v>117</v>
      </c>
      <c r="G202" s="299">
        <f t="shared" si="11"/>
        <v>297180</v>
      </c>
      <c r="H202" s="300">
        <f>E202/E204*100</f>
        <v>14.280092202170124</v>
      </c>
      <c r="I202" s="299">
        <f>I9+I58+I106+I154</f>
        <v>1124</v>
      </c>
      <c r="J202" s="299">
        <f t="shared" si="12"/>
        <v>117</v>
      </c>
      <c r="K202" s="299">
        <f t="shared" si="13"/>
        <v>131508</v>
      </c>
      <c r="L202" s="300">
        <f>I202/I204*100</f>
        <v>35.60342096927463</v>
      </c>
      <c r="M202" s="299">
        <f t="shared" si="14"/>
        <v>3664</v>
      </c>
      <c r="N202" s="299">
        <f t="shared" si="15"/>
        <v>428688</v>
      </c>
    </row>
    <row r="203" spans="1:14" ht="12" customHeight="1">
      <c r="A203" s="91">
        <v>4</v>
      </c>
      <c r="B203" s="687"/>
      <c r="C203" s="687"/>
      <c r="D203" s="1" t="s">
        <v>91</v>
      </c>
      <c r="E203" s="299">
        <f>E10+E59+E107+E155</f>
        <v>0</v>
      </c>
      <c r="F203" s="299">
        <v>0</v>
      </c>
      <c r="G203" s="299">
        <f t="shared" si="11"/>
        <v>0</v>
      </c>
      <c r="H203" s="300">
        <f>E203/E204*100</f>
        <v>0</v>
      </c>
      <c r="I203" s="299">
        <f>I10+I59+I107+I155</f>
        <v>833</v>
      </c>
      <c r="J203" s="299">
        <f t="shared" si="12"/>
        <v>119.57382953181272</v>
      </c>
      <c r="K203" s="299">
        <f t="shared" si="13"/>
        <v>99605</v>
      </c>
      <c r="L203" s="300">
        <f>I203/I204*100</f>
        <v>26.38580931263858</v>
      </c>
      <c r="M203" s="299">
        <f t="shared" si="14"/>
        <v>833</v>
      </c>
      <c r="N203" s="299">
        <f t="shared" si="15"/>
        <v>99605</v>
      </c>
    </row>
    <row r="204" spans="1:14" ht="12" customHeight="1">
      <c r="A204" s="91">
        <v>5</v>
      </c>
      <c r="B204" s="687"/>
      <c r="C204" s="687"/>
      <c r="D204" s="9" t="s">
        <v>4</v>
      </c>
      <c r="E204" s="301">
        <f>SUM(E200:E203)</f>
        <v>17787</v>
      </c>
      <c r="F204" s="301">
        <f t="shared" si="10"/>
        <v>145.48557935570923</v>
      </c>
      <c r="G204" s="301">
        <f t="shared" si="11"/>
        <v>2587752</v>
      </c>
      <c r="H204" s="302">
        <v>100</v>
      </c>
      <c r="I204" s="301">
        <f>SUM(I200:I203)</f>
        <v>3157</v>
      </c>
      <c r="J204" s="301">
        <f t="shared" si="12"/>
        <v>128.79727589483687</v>
      </c>
      <c r="K204" s="301">
        <f t="shared" si="13"/>
        <v>406613</v>
      </c>
      <c r="L204" s="302">
        <v>100</v>
      </c>
      <c r="M204" s="301">
        <f t="shared" si="14"/>
        <v>20944</v>
      </c>
      <c r="N204" s="301">
        <f t="shared" si="15"/>
        <v>2994365</v>
      </c>
    </row>
    <row r="205" spans="1:14" ht="12" customHeight="1">
      <c r="A205" s="91">
        <v>6</v>
      </c>
      <c r="B205" s="687"/>
      <c r="C205" s="687" t="s">
        <v>88</v>
      </c>
      <c r="D205" s="1" t="s">
        <v>89</v>
      </c>
      <c r="E205" s="299">
        <f>E12+E61+E109+E157</f>
        <v>2527</v>
      </c>
      <c r="F205" s="299">
        <f t="shared" si="10"/>
        <v>153</v>
      </c>
      <c r="G205" s="299">
        <f t="shared" si="11"/>
        <v>386631</v>
      </c>
      <c r="H205" s="300">
        <f>E205/E209*100</f>
        <v>31.67460516420155</v>
      </c>
      <c r="I205" s="299">
        <f>I12+I61+I109+I157</f>
        <v>50</v>
      </c>
      <c r="J205" s="299">
        <f t="shared" si="12"/>
        <v>153</v>
      </c>
      <c r="K205" s="299">
        <f t="shared" si="13"/>
        <v>7650</v>
      </c>
      <c r="L205" s="300">
        <f>I205/I209*100</f>
        <v>8.375209380234507</v>
      </c>
      <c r="M205" s="299">
        <f t="shared" si="14"/>
        <v>2577</v>
      </c>
      <c r="N205" s="299">
        <f t="shared" si="15"/>
        <v>394281</v>
      </c>
    </row>
    <row r="206" spans="1:14" ht="12" customHeight="1">
      <c r="A206" s="91">
        <v>7</v>
      </c>
      <c r="B206" s="687"/>
      <c r="C206" s="687"/>
      <c r="D206" s="1" t="s">
        <v>230</v>
      </c>
      <c r="E206" s="299">
        <f>E13+E62+E110+E158</f>
        <v>2987</v>
      </c>
      <c r="F206" s="299">
        <f t="shared" si="10"/>
        <v>127</v>
      </c>
      <c r="G206" s="299">
        <f t="shared" si="11"/>
        <v>379349</v>
      </c>
      <c r="H206" s="300">
        <f>E206/E209*100</f>
        <v>37.44046126848835</v>
      </c>
      <c r="I206" s="299">
        <f>I13+I62+I110+I158</f>
        <v>82</v>
      </c>
      <c r="J206" s="299">
        <f t="shared" si="12"/>
        <v>126.63414634146342</v>
      </c>
      <c r="K206" s="299">
        <f t="shared" si="13"/>
        <v>10384</v>
      </c>
      <c r="L206" s="300">
        <f>I206/I209*100</f>
        <v>13.735343383584588</v>
      </c>
      <c r="M206" s="299">
        <f t="shared" si="14"/>
        <v>3069</v>
      </c>
      <c r="N206" s="299">
        <f t="shared" si="15"/>
        <v>389733</v>
      </c>
    </row>
    <row r="207" spans="1:14" ht="12" customHeight="1">
      <c r="A207" s="91">
        <v>9</v>
      </c>
      <c r="B207" s="687"/>
      <c r="C207" s="687"/>
      <c r="D207" s="1" t="s">
        <v>90</v>
      </c>
      <c r="E207" s="299">
        <f>E14+E63+E111+E159</f>
        <v>2464</v>
      </c>
      <c r="F207" s="299">
        <f t="shared" si="10"/>
        <v>109</v>
      </c>
      <c r="G207" s="299">
        <f t="shared" si="11"/>
        <v>268576</v>
      </c>
      <c r="H207" s="300">
        <f>E207/E209*100</f>
        <v>30.884933567310103</v>
      </c>
      <c r="I207" s="299">
        <f>I14+I63+I111+I159</f>
        <v>204</v>
      </c>
      <c r="J207" s="299">
        <f t="shared" si="12"/>
        <v>108.09803921568627</v>
      </c>
      <c r="K207" s="299">
        <f t="shared" si="13"/>
        <v>22052</v>
      </c>
      <c r="L207" s="300">
        <f>I207/I209*100</f>
        <v>34.17085427135678</v>
      </c>
      <c r="M207" s="299">
        <f t="shared" si="14"/>
        <v>2668</v>
      </c>
      <c r="N207" s="299">
        <f t="shared" si="15"/>
        <v>290628</v>
      </c>
    </row>
    <row r="208" spans="1:14" ht="12" customHeight="1">
      <c r="A208" s="91">
        <v>11</v>
      </c>
      <c r="B208" s="687"/>
      <c r="C208" s="687"/>
      <c r="D208" s="1" t="s">
        <v>91</v>
      </c>
      <c r="E208" s="299">
        <f>E15+E64+E112+E160</f>
        <v>0</v>
      </c>
      <c r="F208" s="299">
        <v>0</v>
      </c>
      <c r="G208" s="299">
        <f t="shared" si="11"/>
        <v>0</v>
      </c>
      <c r="H208" s="300">
        <f>E208/E209*100</f>
        <v>0</v>
      </c>
      <c r="I208" s="299">
        <f>I15+I64+I112+I160</f>
        <v>261</v>
      </c>
      <c r="J208" s="299">
        <f aca="true" t="shared" si="16" ref="J208:J214">K208/I208</f>
        <v>102.40229885057471</v>
      </c>
      <c r="K208" s="299">
        <f t="shared" si="13"/>
        <v>26727</v>
      </c>
      <c r="L208" s="300">
        <f>I208/I209*100</f>
        <v>43.71859296482412</v>
      </c>
      <c r="M208" s="299">
        <f t="shared" si="14"/>
        <v>261</v>
      </c>
      <c r="N208" s="299">
        <f t="shared" si="15"/>
        <v>26727</v>
      </c>
    </row>
    <row r="209" spans="1:14" ht="12" customHeight="1">
      <c r="A209" s="91">
        <v>12</v>
      </c>
      <c r="B209" s="687"/>
      <c r="C209" s="687"/>
      <c r="D209" s="9" t="s">
        <v>4</v>
      </c>
      <c r="E209" s="301">
        <f>SUM(E205:E208)</f>
        <v>7978</v>
      </c>
      <c r="F209" s="301">
        <f>G209/E209</f>
        <v>129.6761093005766</v>
      </c>
      <c r="G209" s="301">
        <f t="shared" si="11"/>
        <v>1034556</v>
      </c>
      <c r="H209" s="302">
        <v>100</v>
      </c>
      <c r="I209" s="301">
        <f>SUM(I205:I208)</f>
        <v>597</v>
      </c>
      <c r="J209" s="301">
        <f t="shared" si="16"/>
        <v>111.91457286432161</v>
      </c>
      <c r="K209" s="301">
        <f t="shared" si="13"/>
        <v>66813</v>
      </c>
      <c r="L209" s="302">
        <v>100</v>
      </c>
      <c r="M209" s="301">
        <f t="shared" si="14"/>
        <v>8575</v>
      </c>
      <c r="N209" s="301">
        <f t="shared" si="15"/>
        <v>1101369</v>
      </c>
    </row>
    <row r="210" spans="1:14" ht="12" customHeight="1">
      <c r="A210" s="91">
        <v>13</v>
      </c>
      <c r="B210" s="687"/>
      <c r="C210" s="688" t="s">
        <v>92</v>
      </c>
      <c r="D210" s="688"/>
      <c r="E210" s="301">
        <f>E204+E209</f>
        <v>25765</v>
      </c>
      <c r="F210" s="301">
        <f>G210/E210</f>
        <v>140.59025810207646</v>
      </c>
      <c r="G210" s="301">
        <f t="shared" si="11"/>
        <v>3622308</v>
      </c>
      <c r="H210" s="302">
        <f>E210/E214*100</f>
        <v>75.72150708281902</v>
      </c>
      <c r="I210" s="301">
        <f>I204+I209</f>
        <v>3754</v>
      </c>
      <c r="J210" s="301">
        <f t="shared" si="16"/>
        <v>126.11241342567928</v>
      </c>
      <c r="K210" s="301">
        <f t="shared" si="13"/>
        <v>473426</v>
      </c>
      <c r="L210" s="302">
        <f>I210/I214*100</f>
        <v>49.787798408488065</v>
      </c>
      <c r="M210" s="301">
        <f t="shared" si="14"/>
        <v>29519</v>
      </c>
      <c r="N210" s="301">
        <f t="shared" si="15"/>
        <v>4095734</v>
      </c>
    </row>
    <row r="211" spans="1:14" ht="12" customHeight="1">
      <c r="A211" s="91">
        <v>14</v>
      </c>
      <c r="B211" s="687"/>
      <c r="C211" s="681" t="s">
        <v>93</v>
      </c>
      <c r="D211" s="681"/>
      <c r="E211" s="299">
        <f>E18+E67+E115+E163</f>
        <v>3703</v>
      </c>
      <c r="F211" s="299">
        <f>G211/E211</f>
        <v>75</v>
      </c>
      <c r="G211" s="299">
        <f t="shared" si="11"/>
        <v>277725</v>
      </c>
      <c r="H211" s="300">
        <f>E211/E214*100</f>
        <v>10.88285428789749</v>
      </c>
      <c r="I211" s="299">
        <f>I18+I67+I115+I163</f>
        <v>701</v>
      </c>
      <c r="J211" s="299">
        <f t="shared" si="16"/>
        <v>75</v>
      </c>
      <c r="K211" s="299">
        <f t="shared" si="13"/>
        <v>52575</v>
      </c>
      <c r="L211" s="300">
        <f>I211/I214*100</f>
        <v>9.297082228116711</v>
      </c>
      <c r="M211" s="299">
        <f t="shared" si="14"/>
        <v>4404</v>
      </c>
      <c r="N211" s="299">
        <f t="shared" si="15"/>
        <v>330300</v>
      </c>
    </row>
    <row r="212" spans="1:14" ht="12" customHeight="1">
      <c r="A212" s="91">
        <v>16</v>
      </c>
      <c r="B212" s="687"/>
      <c r="C212" s="681" t="s">
        <v>94</v>
      </c>
      <c r="D212" s="681"/>
      <c r="E212" s="299">
        <f>E19+E68+E116+E164</f>
        <v>4558</v>
      </c>
      <c r="F212" s="299">
        <f>G212/E212</f>
        <v>62</v>
      </c>
      <c r="G212" s="299">
        <f t="shared" si="11"/>
        <v>282596</v>
      </c>
      <c r="H212" s="300">
        <f>E212/E214*100</f>
        <v>13.395638629283487</v>
      </c>
      <c r="I212" s="299">
        <f>I19+I68+I116+I164</f>
        <v>3085</v>
      </c>
      <c r="J212" s="299">
        <f t="shared" si="16"/>
        <v>62</v>
      </c>
      <c r="K212" s="299">
        <f t="shared" si="13"/>
        <v>191270</v>
      </c>
      <c r="L212" s="300">
        <f>I212/I214*100</f>
        <v>40.91511936339523</v>
      </c>
      <c r="M212" s="299">
        <f t="shared" si="14"/>
        <v>7643</v>
      </c>
      <c r="N212" s="299">
        <f t="shared" si="15"/>
        <v>473866</v>
      </c>
    </row>
    <row r="213" spans="1:14" ht="12" customHeight="1">
      <c r="A213" s="91">
        <v>18</v>
      </c>
      <c r="B213" s="687"/>
      <c r="C213" s="690" t="s">
        <v>270</v>
      </c>
      <c r="D213" s="691"/>
      <c r="E213" s="299">
        <f>E20</f>
        <v>0</v>
      </c>
      <c r="F213" s="299">
        <v>0</v>
      </c>
      <c r="G213" s="299">
        <f>G20</f>
        <v>0</v>
      </c>
      <c r="H213" s="300">
        <f>E213/E214*100</f>
        <v>0</v>
      </c>
      <c r="I213" s="299">
        <f>I20</f>
        <v>0</v>
      </c>
      <c r="J213" s="299">
        <v>0</v>
      </c>
      <c r="K213" s="299">
        <f>K20</f>
        <v>0</v>
      </c>
      <c r="L213" s="300">
        <f>I213/I214*100</f>
        <v>0</v>
      </c>
      <c r="M213" s="299">
        <f t="shared" si="14"/>
        <v>0</v>
      </c>
      <c r="N213" s="299">
        <f t="shared" si="15"/>
        <v>0</v>
      </c>
    </row>
    <row r="214" spans="1:14" ht="12" customHeight="1">
      <c r="A214" s="91">
        <v>19</v>
      </c>
      <c r="B214" s="687"/>
      <c r="C214" s="689" t="s">
        <v>95</v>
      </c>
      <c r="D214" s="689"/>
      <c r="E214" s="303">
        <f>SUM(E210:E213)</f>
        <v>34026</v>
      </c>
      <c r="F214" s="303">
        <f aca="true" t="shared" si="17" ref="F214:F220">G214/E214</f>
        <v>122.92449891259625</v>
      </c>
      <c r="G214" s="303">
        <f aca="true" t="shared" si="18" ref="G214:G235">G21+G69+G117+G165</f>
        <v>4182629</v>
      </c>
      <c r="H214" s="304">
        <v>100</v>
      </c>
      <c r="I214" s="303">
        <f>SUM(I210:I213)</f>
        <v>7540</v>
      </c>
      <c r="J214" s="303">
        <f t="shared" si="16"/>
        <v>95.12877984084881</v>
      </c>
      <c r="K214" s="303">
        <f aca="true" t="shared" si="19" ref="K214:K238">K21+K69+K117+K165</f>
        <v>717271</v>
      </c>
      <c r="L214" s="304">
        <v>100</v>
      </c>
      <c r="M214" s="303">
        <f t="shared" si="14"/>
        <v>41566</v>
      </c>
      <c r="N214" s="303">
        <f t="shared" si="15"/>
        <v>4899900</v>
      </c>
    </row>
    <row r="215" spans="1:14" ht="12" customHeight="1">
      <c r="A215" s="91">
        <v>20</v>
      </c>
      <c r="B215" s="684" t="s">
        <v>108</v>
      </c>
      <c r="C215" s="684" t="s">
        <v>47</v>
      </c>
      <c r="D215" s="1" t="s">
        <v>96</v>
      </c>
      <c r="E215" s="299">
        <f>E22+E70+E118+E166</f>
        <v>519</v>
      </c>
      <c r="F215" s="299">
        <f t="shared" si="17"/>
        <v>313</v>
      </c>
      <c r="G215" s="299">
        <f t="shared" si="18"/>
        <v>162447</v>
      </c>
      <c r="H215" s="300">
        <f>E215/E220*100</f>
        <v>1.1850397296556765</v>
      </c>
      <c r="I215" s="299">
        <f>I22+I70+I118+I166</f>
        <v>6</v>
      </c>
      <c r="J215" s="299">
        <f aca="true" t="shared" si="20" ref="J215:J220">K215/I215</f>
        <v>313</v>
      </c>
      <c r="K215" s="299">
        <f t="shared" si="19"/>
        <v>1878</v>
      </c>
      <c r="L215" s="300">
        <f>I215/I220*100</f>
        <v>0.25157232704402516</v>
      </c>
      <c r="M215" s="299">
        <f t="shared" si="14"/>
        <v>525</v>
      </c>
      <c r="N215" s="299">
        <f t="shared" si="15"/>
        <v>164325</v>
      </c>
    </row>
    <row r="216" spans="1:14" ht="12" customHeight="1">
      <c r="A216" s="91">
        <v>21</v>
      </c>
      <c r="B216" s="685"/>
      <c r="C216" s="685"/>
      <c r="D216" s="1" t="s">
        <v>97</v>
      </c>
      <c r="E216" s="299">
        <f>E23+E71+E119+E167</f>
        <v>805</v>
      </c>
      <c r="F216" s="299">
        <f t="shared" si="17"/>
        <v>238</v>
      </c>
      <c r="G216" s="299">
        <f t="shared" si="18"/>
        <v>191590</v>
      </c>
      <c r="H216" s="300">
        <f>E216/E220*100</f>
        <v>1.838067403415837</v>
      </c>
      <c r="I216" s="299">
        <f>I23+I71+I119+I167</f>
        <v>6</v>
      </c>
      <c r="J216" s="299">
        <f t="shared" si="20"/>
        <v>238</v>
      </c>
      <c r="K216" s="299">
        <f t="shared" si="19"/>
        <v>1428</v>
      </c>
      <c r="L216" s="300">
        <f>I216/I220*100</f>
        <v>0.25157232704402516</v>
      </c>
      <c r="M216" s="299">
        <f t="shared" si="14"/>
        <v>811</v>
      </c>
      <c r="N216" s="299">
        <f t="shared" si="15"/>
        <v>193018</v>
      </c>
    </row>
    <row r="217" spans="1:14" ht="12" customHeight="1">
      <c r="A217" s="91">
        <v>22</v>
      </c>
      <c r="B217" s="685"/>
      <c r="C217" s="685"/>
      <c r="D217" s="1" t="s">
        <v>98</v>
      </c>
      <c r="E217" s="299">
        <f>E24+E72+E120+E168</f>
        <v>11794</v>
      </c>
      <c r="F217" s="299">
        <f t="shared" si="17"/>
        <v>144</v>
      </c>
      <c r="G217" s="299">
        <f t="shared" si="18"/>
        <v>1698336</v>
      </c>
      <c r="H217" s="300">
        <f>E217/E220*100</f>
        <v>26.929399945200476</v>
      </c>
      <c r="I217" s="299">
        <f>I24+I72+I120+I168</f>
        <v>501</v>
      </c>
      <c r="J217" s="299">
        <f t="shared" si="20"/>
        <v>144</v>
      </c>
      <c r="K217" s="299">
        <f t="shared" si="19"/>
        <v>72144</v>
      </c>
      <c r="L217" s="300">
        <f>I217/I220*100</f>
        <v>21.0062893081761</v>
      </c>
      <c r="M217" s="299">
        <f t="shared" si="14"/>
        <v>12295</v>
      </c>
      <c r="N217" s="299">
        <f t="shared" si="15"/>
        <v>1770480</v>
      </c>
    </row>
    <row r="218" spans="1:14" ht="12" customHeight="1">
      <c r="A218" s="91">
        <v>23</v>
      </c>
      <c r="B218" s="685"/>
      <c r="C218" s="685"/>
      <c r="D218" s="1" t="s">
        <v>99</v>
      </c>
      <c r="E218" s="299">
        <f>E25+E73+E121+E169</f>
        <v>13369</v>
      </c>
      <c r="F218" s="299">
        <f t="shared" si="17"/>
        <v>118</v>
      </c>
      <c r="G218" s="299">
        <f t="shared" si="18"/>
        <v>1577542</v>
      </c>
      <c r="H218" s="300">
        <f>E218/E220*100</f>
        <v>30.525618777970593</v>
      </c>
      <c r="I218" s="299">
        <f>I25+I73+I121+I169</f>
        <v>605</v>
      </c>
      <c r="J218" s="299">
        <f t="shared" si="20"/>
        <v>118</v>
      </c>
      <c r="K218" s="299">
        <f t="shared" si="19"/>
        <v>71390</v>
      </c>
      <c r="L218" s="300">
        <f>I218/I220*100</f>
        <v>25.366876310272534</v>
      </c>
      <c r="M218" s="299">
        <f t="shared" si="14"/>
        <v>13974</v>
      </c>
      <c r="N218" s="299">
        <f t="shared" si="15"/>
        <v>1648932</v>
      </c>
    </row>
    <row r="219" spans="1:14" ht="12" customHeight="1">
      <c r="A219" s="91">
        <v>24</v>
      </c>
      <c r="B219" s="685"/>
      <c r="C219" s="685"/>
      <c r="D219" s="1" t="s">
        <v>100</v>
      </c>
      <c r="E219" s="299">
        <f>E26+E74+E122+E170</f>
        <v>17309</v>
      </c>
      <c r="F219" s="299">
        <f t="shared" si="17"/>
        <v>97</v>
      </c>
      <c r="G219" s="299">
        <f t="shared" si="18"/>
        <v>1678973</v>
      </c>
      <c r="H219" s="300">
        <f>E219/E220*100</f>
        <v>39.521874143757415</v>
      </c>
      <c r="I219" s="299">
        <f>I26+I74+I122+I170</f>
        <v>1267</v>
      </c>
      <c r="J219" s="299">
        <f t="shared" si="20"/>
        <v>97</v>
      </c>
      <c r="K219" s="299">
        <f t="shared" si="19"/>
        <v>122899</v>
      </c>
      <c r="L219" s="300">
        <f>I219/I220*100</f>
        <v>53.12368972746331</v>
      </c>
      <c r="M219" s="299">
        <f t="shared" si="14"/>
        <v>18576</v>
      </c>
      <c r="N219" s="299">
        <f t="shared" si="15"/>
        <v>1801872</v>
      </c>
    </row>
    <row r="220" spans="1:14" ht="12" customHeight="1">
      <c r="A220" s="91">
        <v>25</v>
      </c>
      <c r="B220" s="685"/>
      <c r="C220" s="686"/>
      <c r="D220" s="9" t="s">
        <v>4</v>
      </c>
      <c r="E220" s="301">
        <f>SUM(E215:E219)</f>
        <v>43796</v>
      </c>
      <c r="F220" s="301">
        <f t="shared" si="17"/>
        <v>121.21855877249064</v>
      </c>
      <c r="G220" s="301">
        <f t="shared" si="18"/>
        <v>5308888</v>
      </c>
      <c r="H220" s="302">
        <v>100</v>
      </c>
      <c r="I220" s="301">
        <f>SUM(I215:I219)</f>
        <v>2385</v>
      </c>
      <c r="J220" s="301">
        <f t="shared" si="20"/>
        <v>113.09811320754717</v>
      </c>
      <c r="K220" s="301">
        <f t="shared" si="19"/>
        <v>269739</v>
      </c>
      <c r="L220" s="302">
        <v>100</v>
      </c>
      <c r="M220" s="301">
        <f t="shared" si="14"/>
        <v>46181</v>
      </c>
      <c r="N220" s="301">
        <f t="shared" si="15"/>
        <v>5578627</v>
      </c>
    </row>
    <row r="221" spans="1:14" ht="12" customHeight="1">
      <c r="A221" s="91">
        <v>26</v>
      </c>
      <c r="B221" s="685"/>
      <c r="C221" s="684" t="s">
        <v>48</v>
      </c>
      <c r="D221" s="1" t="s">
        <v>96</v>
      </c>
      <c r="E221" s="299">
        <f>E28+E76+E124+E172</f>
        <v>51</v>
      </c>
      <c r="F221" s="299">
        <f>G221/E221</f>
        <v>386</v>
      </c>
      <c r="G221" s="299">
        <f t="shared" si="18"/>
        <v>19686</v>
      </c>
      <c r="H221" s="300">
        <f>E221/E225*100</f>
        <v>1.6553067185978578</v>
      </c>
      <c r="I221" s="299">
        <f>I28+I76+I124+I172</f>
        <v>0</v>
      </c>
      <c r="J221" s="299">
        <v>0</v>
      </c>
      <c r="K221" s="299">
        <f t="shared" si="19"/>
        <v>0</v>
      </c>
      <c r="L221" s="300">
        <v>0</v>
      </c>
      <c r="M221" s="299">
        <f t="shared" si="14"/>
        <v>51</v>
      </c>
      <c r="N221" s="299">
        <f t="shared" si="15"/>
        <v>19686</v>
      </c>
    </row>
    <row r="222" spans="1:14" ht="12" customHeight="1">
      <c r="A222" s="91">
        <v>27</v>
      </c>
      <c r="B222" s="685"/>
      <c r="C222" s="685"/>
      <c r="D222" s="1" t="s">
        <v>98</v>
      </c>
      <c r="E222" s="299">
        <f>E29+E77+E125+E173</f>
        <v>778</v>
      </c>
      <c r="F222" s="299">
        <f>G222/E222</f>
        <v>314</v>
      </c>
      <c r="G222" s="307">
        <f t="shared" si="18"/>
        <v>244292</v>
      </c>
      <c r="H222" s="300">
        <f>E222/E225*100</f>
        <v>25.251541707237912</v>
      </c>
      <c r="I222" s="299">
        <f>I29+I77+I125+I173</f>
        <v>40</v>
      </c>
      <c r="J222" s="299">
        <f>K222/I222</f>
        <v>314</v>
      </c>
      <c r="K222" s="299">
        <f t="shared" si="19"/>
        <v>12560</v>
      </c>
      <c r="L222" s="300">
        <f>I222/I225*100</f>
        <v>10.92896174863388</v>
      </c>
      <c r="M222" s="299">
        <f t="shared" si="14"/>
        <v>818</v>
      </c>
      <c r="N222" s="299">
        <f t="shared" si="15"/>
        <v>256852</v>
      </c>
    </row>
    <row r="223" spans="1:14" ht="12" customHeight="1">
      <c r="A223" s="91">
        <v>28</v>
      </c>
      <c r="B223" s="685"/>
      <c r="C223" s="685"/>
      <c r="D223" s="1" t="s">
        <v>99</v>
      </c>
      <c r="E223" s="299">
        <f>E30+E78+E126+E174</f>
        <v>978</v>
      </c>
      <c r="F223" s="299">
        <f>G223/E223</f>
        <v>244</v>
      </c>
      <c r="G223" s="307">
        <f t="shared" si="18"/>
        <v>238632</v>
      </c>
      <c r="H223" s="300">
        <f>E223/E225*100</f>
        <v>31.7429406037001</v>
      </c>
      <c r="I223" s="299">
        <f>I30+I78+I126+I174</f>
        <v>50</v>
      </c>
      <c r="J223" s="299">
        <f>K223/I223</f>
        <v>244</v>
      </c>
      <c r="K223" s="299">
        <f t="shared" si="19"/>
        <v>12200</v>
      </c>
      <c r="L223" s="300">
        <f>I223/I225*100</f>
        <v>13.661202185792352</v>
      </c>
      <c r="M223" s="299">
        <f t="shared" si="14"/>
        <v>1028</v>
      </c>
      <c r="N223" s="299">
        <f t="shared" si="15"/>
        <v>250832</v>
      </c>
    </row>
    <row r="224" spans="1:14" ht="12" customHeight="1">
      <c r="A224" s="91">
        <v>29</v>
      </c>
      <c r="B224" s="685"/>
      <c r="C224" s="685"/>
      <c r="D224" s="1" t="s">
        <v>100</v>
      </c>
      <c r="E224" s="299">
        <f>E31+E79+E127+E175</f>
        <v>1274</v>
      </c>
      <c r="F224" s="299">
        <f>G224/E224</f>
        <v>189</v>
      </c>
      <c r="G224" s="307">
        <f t="shared" si="18"/>
        <v>240786</v>
      </c>
      <c r="H224" s="300">
        <f>E224/E225*100</f>
        <v>41.35021097046413</v>
      </c>
      <c r="I224" s="299">
        <f>I31+I79+I127+I175</f>
        <v>276</v>
      </c>
      <c r="J224" s="299">
        <f>K224/I224</f>
        <v>189</v>
      </c>
      <c r="K224" s="299">
        <f t="shared" si="19"/>
        <v>52164</v>
      </c>
      <c r="L224" s="300">
        <f>I224/I225*100</f>
        <v>75.40983606557377</v>
      </c>
      <c r="M224" s="299">
        <f t="shared" si="14"/>
        <v>1550</v>
      </c>
      <c r="N224" s="299">
        <f t="shared" si="15"/>
        <v>292950</v>
      </c>
    </row>
    <row r="225" spans="1:14" ht="12" customHeight="1">
      <c r="A225" s="91">
        <v>30</v>
      </c>
      <c r="B225" s="685"/>
      <c r="C225" s="686"/>
      <c r="D225" s="9" t="s">
        <v>4</v>
      </c>
      <c r="E225" s="301">
        <f>SUM(E221:E224)</f>
        <v>3081</v>
      </c>
      <c r="F225" s="301">
        <f>G225/E225</f>
        <v>241.2839987017202</v>
      </c>
      <c r="G225" s="301">
        <f t="shared" si="18"/>
        <v>743396</v>
      </c>
      <c r="H225" s="302">
        <v>100</v>
      </c>
      <c r="I225" s="301">
        <f>SUM(I221:I224)</f>
        <v>366</v>
      </c>
      <c r="J225" s="301">
        <f>K225/I225</f>
        <v>210.17486338797815</v>
      </c>
      <c r="K225" s="301">
        <f t="shared" si="19"/>
        <v>76924</v>
      </c>
      <c r="L225" s="302">
        <v>100</v>
      </c>
      <c r="M225" s="301">
        <f t="shared" si="14"/>
        <v>3447</v>
      </c>
      <c r="N225" s="301">
        <f t="shared" si="15"/>
        <v>820320</v>
      </c>
    </row>
    <row r="226" spans="1:14" ht="12" customHeight="1">
      <c r="A226" s="91">
        <v>31</v>
      </c>
      <c r="B226" s="685"/>
      <c r="C226" s="684" t="s">
        <v>101</v>
      </c>
      <c r="D226" s="1" t="s">
        <v>96</v>
      </c>
      <c r="E226" s="299">
        <f>E33+E81+E129+E177</f>
        <v>0</v>
      </c>
      <c r="F226" s="299">
        <v>0</v>
      </c>
      <c r="G226" s="299">
        <f t="shared" si="18"/>
        <v>0</v>
      </c>
      <c r="H226" s="300">
        <f>E226/E230*100</f>
        <v>0</v>
      </c>
      <c r="I226" s="299">
        <f>I33+I81+I129+I177</f>
        <v>0</v>
      </c>
      <c r="J226" s="299">
        <v>0</v>
      </c>
      <c r="K226" s="299">
        <f t="shared" si="19"/>
        <v>0</v>
      </c>
      <c r="L226" s="300">
        <v>0</v>
      </c>
      <c r="M226" s="299">
        <f t="shared" si="14"/>
        <v>0</v>
      </c>
      <c r="N226" s="299">
        <f t="shared" si="15"/>
        <v>0</v>
      </c>
    </row>
    <row r="227" spans="1:14" ht="12" customHeight="1">
      <c r="A227" s="91">
        <v>32</v>
      </c>
      <c r="B227" s="685"/>
      <c r="C227" s="685"/>
      <c r="D227" s="1" t="s">
        <v>97</v>
      </c>
      <c r="E227" s="299">
        <f>E34+E82+E130+E178</f>
        <v>0</v>
      </c>
      <c r="F227" s="299">
        <v>0</v>
      </c>
      <c r="G227" s="299">
        <f t="shared" si="18"/>
        <v>0</v>
      </c>
      <c r="H227" s="300">
        <f>E227/E230*100</f>
        <v>0</v>
      </c>
      <c r="I227" s="299">
        <f>I34+I82+I130+I178</f>
        <v>0</v>
      </c>
      <c r="J227" s="299">
        <v>0</v>
      </c>
      <c r="K227" s="299">
        <f t="shared" si="19"/>
        <v>0</v>
      </c>
      <c r="L227" s="300">
        <v>0</v>
      </c>
      <c r="M227" s="299">
        <f t="shared" si="14"/>
        <v>0</v>
      </c>
      <c r="N227" s="299">
        <f t="shared" si="15"/>
        <v>0</v>
      </c>
    </row>
    <row r="228" spans="1:14" ht="12" customHeight="1">
      <c r="A228" s="91">
        <v>33</v>
      </c>
      <c r="B228" s="685"/>
      <c r="C228" s="685"/>
      <c r="D228" s="1" t="s">
        <v>98</v>
      </c>
      <c r="E228" s="299">
        <f>E35+E83+E131+E179</f>
        <v>63</v>
      </c>
      <c r="F228" s="299">
        <f aca="true" t="shared" si="21" ref="F228:F236">G228/E228</f>
        <v>204.57142857142858</v>
      </c>
      <c r="G228" s="299">
        <f t="shared" si="18"/>
        <v>12888</v>
      </c>
      <c r="H228" s="300">
        <f>E228/E230*100</f>
        <v>39.62264150943396</v>
      </c>
      <c r="I228" s="299">
        <f>I35+I83+I131+I179</f>
        <v>4</v>
      </c>
      <c r="J228" s="299">
        <f>K228/I228</f>
        <v>205</v>
      </c>
      <c r="K228" s="299">
        <f t="shared" si="19"/>
        <v>820</v>
      </c>
      <c r="L228" s="300">
        <f>I228/I230*100</f>
        <v>50</v>
      </c>
      <c r="M228" s="299">
        <f t="shared" si="14"/>
        <v>67</v>
      </c>
      <c r="N228" s="299">
        <f t="shared" si="15"/>
        <v>13708</v>
      </c>
    </row>
    <row r="229" spans="1:14" ht="12" customHeight="1">
      <c r="A229" s="91">
        <v>34</v>
      </c>
      <c r="B229" s="685"/>
      <c r="C229" s="685"/>
      <c r="D229" s="1" t="s">
        <v>99</v>
      </c>
      <c r="E229" s="299">
        <f>E36+E84+E132+E180</f>
        <v>96</v>
      </c>
      <c r="F229" s="299">
        <f t="shared" si="21"/>
        <v>171</v>
      </c>
      <c r="G229" s="299">
        <f t="shared" si="18"/>
        <v>16416</v>
      </c>
      <c r="H229" s="300">
        <f>E229/E230*100</f>
        <v>60.37735849056604</v>
      </c>
      <c r="I229" s="299">
        <f>I36+I84+I132+I180</f>
        <v>4</v>
      </c>
      <c r="J229" s="299">
        <f>K229/I229</f>
        <v>171</v>
      </c>
      <c r="K229" s="299">
        <f t="shared" si="19"/>
        <v>684</v>
      </c>
      <c r="L229" s="300">
        <f>I229/I230*100</f>
        <v>50</v>
      </c>
      <c r="M229" s="299">
        <f t="shared" si="14"/>
        <v>100</v>
      </c>
      <c r="N229" s="299">
        <f t="shared" si="15"/>
        <v>17100</v>
      </c>
    </row>
    <row r="230" spans="1:14" ht="12" customHeight="1">
      <c r="A230" s="91">
        <v>35</v>
      </c>
      <c r="B230" s="685"/>
      <c r="C230" s="686"/>
      <c r="D230" s="9" t="s">
        <v>4</v>
      </c>
      <c r="E230" s="301">
        <f>SUM(E226:E229)</f>
        <v>159</v>
      </c>
      <c r="F230" s="301">
        <f t="shared" si="21"/>
        <v>184.30188679245282</v>
      </c>
      <c r="G230" s="301">
        <f t="shared" si="18"/>
        <v>29304</v>
      </c>
      <c r="H230" s="302">
        <v>100</v>
      </c>
      <c r="I230" s="301">
        <f>SUM(I226:I229)</f>
        <v>8</v>
      </c>
      <c r="J230" s="301">
        <f>K230/I230</f>
        <v>188</v>
      </c>
      <c r="K230" s="301">
        <f t="shared" si="19"/>
        <v>1504</v>
      </c>
      <c r="L230" s="302">
        <v>100</v>
      </c>
      <c r="M230" s="301">
        <f t="shared" si="14"/>
        <v>167</v>
      </c>
      <c r="N230" s="301">
        <f t="shared" si="15"/>
        <v>30808</v>
      </c>
    </row>
    <row r="231" spans="1:14" ht="12" customHeight="1">
      <c r="A231" s="91">
        <v>36</v>
      </c>
      <c r="B231" s="685"/>
      <c r="C231" s="681" t="s">
        <v>102</v>
      </c>
      <c r="D231" s="681"/>
      <c r="E231" s="299">
        <f>E38+E86+E134+E182</f>
        <v>362</v>
      </c>
      <c r="F231" s="299">
        <f t="shared" si="21"/>
        <v>87</v>
      </c>
      <c r="G231" s="299">
        <f t="shared" si="18"/>
        <v>31494</v>
      </c>
      <c r="H231" s="300">
        <v>100</v>
      </c>
      <c r="I231" s="299">
        <f>I38+I86+I134+I182</f>
        <v>35</v>
      </c>
      <c r="J231" s="299">
        <f>K231/I231</f>
        <v>87</v>
      </c>
      <c r="K231" s="299">
        <f t="shared" si="19"/>
        <v>3045</v>
      </c>
      <c r="L231" s="300">
        <v>100</v>
      </c>
      <c r="M231" s="299">
        <f t="shared" si="14"/>
        <v>397</v>
      </c>
      <c r="N231" s="299">
        <f t="shared" si="15"/>
        <v>34539</v>
      </c>
    </row>
    <row r="232" spans="1:14" ht="12" customHeight="1">
      <c r="A232" s="91">
        <v>37</v>
      </c>
      <c r="B232" s="685"/>
      <c r="C232" s="688" t="s">
        <v>103</v>
      </c>
      <c r="D232" s="688"/>
      <c r="E232" s="301">
        <f>E220+E225+E230+E231</f>
        <v>47398</v>
      </c>
      <c r="F232" s="301">
        <f t="shared" si="21"/>
        <v>128.97341659985653</v>
      </c>
      <c r="G232" s="301">
        <f t="shared" si="18"/>
        <v>6113082</v>
      </c>
      <c r="H232" s="302">
        <f>E232/E236*100</f>
        <v>39.7968094038623</v>
      </c>
      <c r="I232" s="301">
        <f>I220+I225+I230+I231</f>
        <v>2794</v>
      </c>
      <c r="J232" s="301">
        <f aca="true" t="shared" si="22" ref="J232:J238">K232/I232</f>
        <v>125.70221904080172</v>
      </c>
      <c r="K232" s="301">
        <f t="shared" si="19"/>
        <v>351212</v>
      </c>
      <c r="L232" s="302">
        <f>I232/I236*100</f>
        <v>26.237205371396378</v>
      </c>
      <c r="M232" s="301">
        <f t="shared" si="14"/>
        <v>50192</v>
      </c>
      <c r="N232" s="301">
        <f t="shared" si="15"/>
        <v>6464294</v>
      </c>
    </row>
    <row r="233" spans="1:14" ht="12" customHeight="1">
      <c r="A233" s="91">
        <v>38</v>
      </c>
      <c r="B233" s="685"/>
      <c r="C233" s="681" t="s">
        <v>104</v>
      </c>
      <c r="D233" s="681"/>
      <c r="E233" s="299">
        <f>E40+E88+E136+E184</f>
        <v>717</v>
      </c>
      <c r="F233" s="299">
        <f t="shared" si="21"/>
        <v>73</v>
      </c>
      <c r="G233" s="299">
        <f t="shared" si="18"/>
        <v>52341</v>
      </c>
      <c r="H233" s="300">
        <f>E233/E236*100</f>
        <v>0.6020151133501259</v>
      </c>
      <c r="I233" s="299">
        <f>I40+I88+I136+I184</f>
        <v>787</v>
      </c>
      <c r="J233" s="299">
        <f t="shared" si="22"/>
        <v>73</v>
      </c>
      <c r="K233" s="299">
        <f t="shared" si="19"/>
        <v>57451</v>
      </c>
      <c r="L233" s="300">
        <f>I233/I236*100</f>
        <v>7.39036529251573</v>
      </c>
      <c r="M233" s="299">
        <f t="shared" si="14"/>
        <v>1504</v>
      </c>
      <c r="N233" s="299">
        <f t="shared" si="15"/>
        <v>109792</v>
      </c>
    </row>
    <row r="234" spans="1:14" ht="12" customHeight="1">
      <c r="A234" s="91">
        <v>39</v>
      </c>
      <c r="B234" s="685"/>
      <c r="C234" s="681" t="s">
        <v>94</v>
      </c>
      <c r="D234" s="681"/>
      <c r="E234" s="299">
        <f>E41+E89+E137+E185</f>
        <v>0</v>
      </c>
      <c r="F234" s="299">
        <v>0</v>
      </c>
      <c r="G234" s="299">
        <f t="shared" si="18"/>
        <v>0</v>
      </c>
      <c r="H234" s="300">
        <f>E234/E236*100</f>
        <v>0</v>
      </c>
      <c r="I234" s="299">
        <f>I41+I89+I137+I185</f>
        <v>0</v>
      </c>
      <c r="J234" s="299">
        <v>0</v>
      </c>
      <c r="K234" s="299">
        <f t="shared" si="19"/>
        <v>0</v>
      </c>
      <c r="L234" s="300">
        <f>I234/I236*100</f>
        <v>0</v>
      </c>
      <c r="M234" s="299">
        <f t="shared" si="14"/>
        <v>0</v>
      </c>
      <c r="N234" s="299">
        <f t="shared" si="15"/>
        <v>0</v>
      </c>
    </row>
    <row r="235" spans="1:14" ht="12" customHeight="1">
      <c r="A235" s="91">
        <v>40</v>
      </c>
      <c r="B235" s="685"/>
      <c r="C235" s="681" t="s">
        <v>105</v>
      </c>
      <c r="D235" s="681"/>
      <c r="E235" s="299">
        <f>E42+E90+E138+E186</f>
        <v>70985</v>
      </c>
      <c r="F235" s="299">
        <f t="shared" si="21"/>
        <v>59.98186537831937</v>
      </c>
      <c r="G235" s="299">
        <f t="shared" si="18"/>
        <v>4257812.713880001</v>
      </c>
      <c r="H235" s="300">
        <f>E235/E236*100</f>
        <v>59.601175482787575</v>
      </c>
      <c r="I235" s="299">
        <f>I42+I90+I138+I186</f>
        <v>7068</v>
      </c>
      <c r="J235" s="299">
        <f t="shared" si="22"/>
        <v>49</v>
      </c>
      <c r="K235" s="299">
        <f t="shared" si="19"/>
        <v>346332</v>
      </c>
      <c r="L235" s="300">
        <f>I235/I236*100</f>
        <v>66.37242933608789</v>
      </c>
      <c r="M235" s="299">
        <f t="shared" si="14"/>
        <v>78053</v>
      </c>
      <c r="N235" s="299">
        <f t="shared" si="15"/>
        <v>4604144.713880001</v>
      </c>
    </row>
    <row r="236" spans="1:14" ht="12" customHeight="1">
      <c r="A236" s="91">
        <v>41</v>
      </c>
      <c r="B236" s="685"/>
      <c r="C236" s="689" t="s">
        <v>106</v>
      </c>
      <c r="D236" s="689"/>
      <c r="E236" s="303">
        <f>SUM(E232:E235)</f>
        <v>119100</v>
      </c>
      <c r="F236" s="303">
        <f t="shared" si="21"/>
        <v>87.51667266062134</v>
      </c>
      <c r="G236" s="303">
        <f>G43+G91+G139+G187</f>
        <v>10423235.71388</v>
      </c>
      <c r="H236" s="304">
        <v>100</v>
      </c>
      <c r="I236" s="303">
        <f>SUM(I232:I235)</f>
        <v>10649</v>
      </c>
      <c r="J236" s="303">
        <f t="shared" si="22"/>
        <v>70.89820640435721</v>
      </c>
      <c r="K236" s="303">
        <f t="shared" si="19"/>
        <v>754995</v>
      </c>
      <c r="L236" s="304">
        <v>100</v>
      </c>
      <c r="M236" s="303">
        <f t="shared" si="14"/>
        <v>129749</v>
      </c>
      <c r="N236" s="303">
        <f t="shared" si="15"/>
        <v>11178230.71388</v>
      </c>
    </row>
    <row r="237" spans="1:14" ht="12" customHeight="1">
      <c r="A237" s="91">
        <v>42</v>
      </c>
      <c r="B237" s="685"/>
      <c r="C237" s="681" t="s">
        <v>107</v>
      </c>
      <c r="D237" s="681"/>
      <c r="E237" s="299">
        <f>E44+E92+E140+E188</f>
        <v>0</v>
      </c>
      <c r="F237" s="299">
        <v>0</v>
      </c>
      <c r="G237" s="299">
        <f>G44+G92+G140+G188</f>
        <v>0</v>
      </c>
      <c r="H237" s="300">
        <v>0</v>
      </c>
      <c r="I237" s="299">
        <f>I44+I92+I140+I188</f>
        <v>27190</v>
      </c>
      <c r="J237" s="299">
        <f t="shared" si="22"/>
        <v>33</v>
      </c>
      <c r="K237" s="299">
        <f t="shared" si="19"/>
        <v>897270</v>
      </c>
      <c r="L237" s="300">
        <v>100</v>
      </c>
      <c r="M237" s="299">
        <f t="shared" si="14"/>
        <v>27190</v>
      </c>
      <c r="N237" s="299">
        <f t="shared" si="15"/>
        <v>897270</v>
      </c>
    </row>
    <row r="238" spans="1:14" ht="12" customHeight="1">
      <c r="A238" s="122">
        <v>43</v>
      </c>
      <c r="B238" s="58"/>
      <c r="C238" s="682" t="s">
        <v>15</v>
      </c>
      <c r="D238" s="682"/>
      <c r="E238" s="305">
        <f>E214+E236+E237</f>
        <v>153126</v>
      </c>
      <c r="F238" s="305">
        <f>G238/E238</f>
        <v>95.38461602784633</v>
      </c>
      <c r="G238" s="305">
        <f>G45+G93+G141+G189</f>
        <v>14605864.713879999</v>
      </c>
      <c r="H238" s="306">
        <v>0</v>
      </c>
      <c r="I238" s="305">
        <f>I214+I236+I237</f>
        <v>45379</v>
      </c>
      <c r="J238" s="305">
        <f t="shared" si="22"/>
        <v>52.21657594922762</v>
      </c>
      <c r="K238" s="305">
        <f t="shared" si="19"/>
        <v>2369536</v>
      </c>
      <c r="L238" s="306">
        <v>0</v>
      </c>
      <c r="M238" s="305">
        <f t="shared" si="14"/>
        <v>198505</v>
      </c>
      <c r="N238" s="305">
        <f t="shared" si="15"/>
        <v>16975400.71388</v>
      </c>
    </row>
    <row r="244" spans="1:4" ht="12.75">
      <c r="A244" s="497" t="s">
        <v>22</v>
      </c>
      <c r="B244" s="497"/>
      <c r="C244" s="497"/>
      <c r="D244" s="497"/>
    </row>
    <row r="245" spans="1:9" ht="12.75">
      <c r="A245" s="497" t="s">
        <v>112</v>
      </c>
      <c r="B245" s="497"/>
      <c r="C245" s="497"/>
      <c r="D245" s="497"/>
      <c r="G245" s="498" t="s">
        <v>21</v>
      </c>
      <c r="H245" s="498"/>
      <c r="I245" s="498"/>
    </row>
    <row r="246" spans="1:14" ht="12.75">
      <c r="A246" s="498" t="s">
        <v>513</v>
      </c>
      <c r="B246" s="498"/>
      <c r="C246" s="498"/>
      <c r="D246" s="498"/>
      <c r="E246" s="498"/>
      <c r="F246" s="498"/>
      <c r="G246" s="498"/>
      <c r="H246" s="498"/>
      <c r="I246" s="498"/>
      <c r="J246" s="498"/>
      <c r="K246" s="498"/>
      <c r="L246" s="498"/>
      <c r="M246" s="498"/>
      <c r="N246" s="498"/>
    </row>
    <row r="247" spans="2:14" ht="12.75">
      <c r="B247" s="683" t="s">
        <v>115</v>
      </c>
      <c r="C247" s="683"/>
      <c r="D247" s="683"/>
      <c r="N247" s="28" t="s">
        <v>113</v>
      </c>
    </row>
    <row r="248" spans="1:14" ht="12.75">
      <c r="A248" s="528" t="s">
        <v>80</v>
      </c>
      <c r="B248" s="692" t="s">
        <v>81</v>
      </c>
      <c r="C248" s="692"/>
      <c r="D248" s="514"/>
      <c r="E248" s="523" t="s">
        <v>86</v>
      </c>
      <c r="F248" s="524"/>
      <c r="G248" s="524"/>
      <c r="H248" s="525"/>
      <c r="I248" s="523" t="s">
        <v>53</v>
      </c>
      <c r="J248" s="524"/>
      <c r="K248" s="524"/>
      <c r="L248" s="525"/>
      <c r="M248" s="523" t="s">
        <v>110</v>
      </c>
      <c r="N248" s="525"/>
    </row>
    <row r="249" spans="1:14" ht="12.75">
      <c r="A249" s="529"/>
      <c r="B249" s="693"/>
      <c r="C249" s="693"/>
      <c r="D249" s="622"/>
      <c r="E249" s="246" t="s">
        <v>82</v>
      </c>
      <c r="F249" s="246" t="s">
        <v>83</v>
      </c>
      <c r="G249" s="246" t="s">
        <v>84</v>
      </c>
      <c r="H249" s="246" t="s">
        <v>111</v>
      </c>
      <c r="I249" s="246" t="s">
        <v>82</v>
      </c>
      <c r="J249" s="246" t="s">
        <v>83</v>
      </c>
      <c r="K249" s="246" t="s">
        <v>84</v>
      </c>
      <c r="L249" s="246" t="s">
        <v>111</v>
      </c>
      <c r="M249" s="246" t="s">
        <v>85</v>
      </c>
      <c r="N249" s="246" t="s">
        <v>84</v>
      </c>
    </row>
    <row r="250" spans="1:14" ht="12.75">
      <c r="A250" s="1">
        <v>1</v>
      </c>
      <c r="B250" s="687" t="s">
        <v>109</v>
      </c>
      <c r="C250" s="687" t="s">
        <v>87</v>
      </c>
      <c r="D250" s="1" t="s">
        <v>89</v>
      </c>
      <c r="E250" s="141">
        <v>0</v>
      </c>
      <c r="F250" s="141">
        <v>0</v>
      </c>
      <c r="G250" s="141">
        <f>E250*F250</f>
        <v>0</v>
      </c>
      <c r="H250" s="155">
        <v>0</v>
      </c>
      <c r="I250" s="141">
        <v>55</v>
      </c>
      <c r="J250" s="141">
        <v>161.5</v>
      </c>
      <c r="K250" s="141">
        <f>I250*J250</f>
        <v>8882.5</v>
      </c>
      <c r="L250" s="155">
        <f>I250/I254*100</f>
        <v>10.318949343339586</v>
      </c>
      <c r="M250" s="141">
        <f>E250+I250</f>
        <v>55</v>
      </c>
      <c r="N250" s="141">
        <f>G250+K250</f>
        <v>8882.5</v>
      </c>
    </row>
    <row r="251" spans="1:14" ht="12.75">
      <c r="A251" s="1">
        <v>2</v>
      </c>
      <c r="B251" s="687"/>
      <c r="C251" s="687"/>
      <c r="D251" s="1" t="s">
        <v>230</v>
      </c>
      <c r="E251" s="141">
        <v>0</v>
      </c>
      <c r="F251" s="141">
        <v>0</v>
      </c>
      <c r="G251" s="141">
        <f>E251*F251</f>
        <v>0</v>
      </c>
      <c r="H251" s="155">
        <v>0</v>
      </c>
      <c r="I251" s="141">
        <v>165</v>
      </c>
      <c r="J251" s="141">
        <v>134.5</v>
      </c>
      <c r="K251" s="141">
        <f>I251*J251</f>
        <v>22192.5</v>
      </c>
      <c r="L251" s="155">
        <f>I251/I254*100</f>
        <v>30.95684803001876</v>
      </c>
      <c r="M251" s="141">
        <f aca="true" t="shared" si="23" ref="M251:M288">E251+I251</f>
        <v>165</v>
      </c>
      <c r="N251" s="141">
        <f>G251+K251</f>
        <v>22192.5</v>
      </c>
    </row>
    <row r="252" spans="1:14" ht="12.75">
      <c r="A252" s="1">
        <v>3</v>
      </c>
      <c r="B252" s="687"/>
      <c r="C252" s="687"/>
      <c r="D252" s="1" t="s">
        <v>90</v>
      </c>
      <c r="E252" s="141">
        <v>0</v>
      </c>
      <c r="F252" s="141">
        <v>0</v>
      </c>
      <c r="G252" s="141">
        <f>E252*F252</f>
        <v>0</v>
      </c>
      <c r="H252" s="155">
        <v>0</v>
      </c>
      <c r="I252" s="141">
        <v>110</v>
      </c>
      <c r="J252" s="141">
        <v>116.5</v>
      </c>
      <c r="K252" s="141">
        <f>I252*J252</f>
        <v>12815</v>
      </c>
      <c r="L252" s="155">
        <f>I252/I254*100</f>
        <v>20.637898686679172</v>
      </c>
      <c r="M252" s="141">
        <f t="shared" si="23"/>
        <v>110</v>
      </c>
      <c r="N252" s="141">
        <f>G252+K252</f>
        <v>12815</v>
      </c>
    </row>
    <row r="253" spans="1:14" ht="12.75">
      <c r="A253" s="1">
        <v>4</v>
      </c>
      <c r="B253" s="687"/>
      <c r="C253" s="687"/>
      <c r="D253" s="1" t="s">
        <v>91</v>
      </c>
      <c r="E253" s="141">
        <v>0</v>
      </c>
      <c r="F253" s="141">
        <v>0</v>
      </c>
      <c r="G253" s="141">
        <f>E253*F253</f>
        <v>0</v>
      </c>
      <c r="H253" s="155">
        <v>0</v>
      </c>
      <c r="I253" s="141">
        <v>203</v>
      </c>
      <c r="J253" s="141">
        <v>118.5</v>
      </c>
      <c r="K253" s="141">
        <f>I253*J253</f>
        <v>24055.5</v>
      </c>
      <c r="L253" s="155">
        <f>I253/I254*100</f>
        <v>38.08630393996248</v>
      </c>
      <c r="M253" s="141">
        <f t="shared" si="23"/>
        <v>203</v>
      </c>
      <c r="N253" s="141">
        <f>G253+K253</f>
        <v>24055.5</v>
      </c>
    </row>
    <row r="254" spans="1:14" ht="12.75">
      <c r="A254" s="1">
        <v>5</v>
      </c>
      <c r="B254" s="687"/>
      <c r="C254" s="687"/>
      <c r="D254" s="9" t="s">
        <v>4</v>
      </c>
      <c r="E254" s="142">
        <f>SUM(E250:E253)</f>
        <v>0</v>
      </c>
      <c r="F254" s="142">
        <v>0</v>
      </c>
      <c r="G254" s="142">
        <f>SUM(G250:G253)</f>
        <v>0</v>
      </c>
      <c r="H254" s="143">
        <v>0</v>
      </c>
      <c r="I254" s="142">
        <f>SUM(I250:I253)</f>
        <v>533</v>
      </c>
      <c r="J254" s="142">
        <f>K254/I254</f>
        <v>127.47748592870543</v>
      </c>
      <c r="K254" s="142">
        <f>SUM(K250:K253)</f>
        <v>67945.5</v>
      </c>
      <c r="L254" s="143">
        <v>100</v>
      </c>
      <c r="M254" s="142">
        <f t="shared" si="23"/>
        <v>533</v>
      </c>
      <c r="N254" s="142">
        <f aca="true" t="shared" si="24" ref="N254:N288">G254+K254</f>
        <v>67945.5</v>
      </c>
    </row>
    <row r="255" spans="1:14" ht="12.75">
      <c r="A255" s="1">
        <v>6</v>
      </c>
      <c r="B255" s="687"/>
      <c r="C255" s="687" t="s">
        <v>88</v>
      </c>
      <c r="D255" s="1" t="s">
        <v>89</v>
      </c>
      <c r="E255" s="141">
        <v>0</v>
      </c>
      <c r="F255" s="141">
        <v>0</v>
      </c>
      <c r="G255" s="141">
        <f>E255*F255</f>
        <v>0</v>
      </c>
      <c r="H255" s="155">
        <v>0</v>
      </c>
      <c r="I255" s="141">
        <v>0</v>
      </c>
      <c r="J255" s="141">
        <v>0</v>
      </c>
      <c r="K255" s="141">
        <f>I255*J255</f>
        <v>0</v>
      </c>
      <c r="L255" s="155" t="e">
        <f>I255/I259*100</f>
        <v>#DIV/0!</v>
      </c>
      <c r="M255" s="141">
        <f t="shared" si="23"/>
        <v>0</v>
      </c>
      <c r="N255" s="141">
        <f t="shared" si="24"/>
        <v>0</v>
      </c>
    </row>
    <row r="256" spans="1:14" ht="12.75">
      <c r="A256" s="1">
        <v>7</v>
      </c>
      <c r="B256" s="687"/>
      <c r="C256" s="687"/>
      <c r="D256" s="1" t="s">
        <v>230</v>
      </c>
      <c r="E256" s="141">
        <v>0</v>
      </c>
      <c r="F256" s="141">
        <v>0</v>
      </c>
      <c r="G256" s="141">
        <f>E256*F256</f>
        <v>0</v>
      </c>
      <c r="H256" s="155">
        <v>0</v>
      </c>
      <c r="I256" s="141">
        <v>0</v>
      </c>
      <c r="J256" s="141">
        <v>0</v>
      </c>
      <c r="K256" s="141">
        <f>I256*J256</f>
        <v>0</v>
      </c>
      <c r="L256" s="155" t="e">
        <f>I256/I259*100</f>
        <v>#DIV/0!</v>
      </c>
      <c r="M256" s="141">
        <f t="shared" si="23"/>
        <v>0</v>
      </c>
      <c r="N256" s="141">
        <f t="shared" si="24"/>
        <v>0</v>
      </c>
    </row>
    <row r="257" spans="1:14" ht="12.75">
      <c r="A257" s="1">
        <v>8</v>
      </c>
      <c r="B257" s="687"/>
      <c r="C257" s="687"/>
      <c r="D257" s="1" t="s">
        <v>90</v>
      </c>
      <c r="E257" s="141">
        <v>0</v>
      </c>
      <c r="F257" s="141">
        <v>0</v>
      </c>
      <c r="G257" s="141">
        <f>E257*F257</f>
        <v>0</v>
      </c>
      <c r="H257" s="155">
        <v>0</v>
      </c>
      <c r="I257" s="141">
        <v>0</v>
      </c>
      <c r="J257" s="141">
        <v>0</v>
      </c>
      <c r="K257" s="141">
        <f>I257*J257</f>
        <v>0</v>
      </c>
      <c r="L257" s="155" t="e">
        <f>I257/I259*100</f>
        <v>#DIV/0!</v>
      </c>
      <c r="M257" s="141">
        <f t="shared" si="23"/>
        <v>0</v>
      </c>
      <c r="N257" s="141">
        <f t="shared" si="24"/>
        <v>0</v>
      </c>
    </row>
    <row r="258" spans="1:14" ht="12.75">
      <c r="A258" s="1">
        <v>9</v>
      </c>
      <c r="B258" s="687"/>
      <c r="C258" s="687"/>
      <c r="D258" s="1" t="s">
        <v>91</v>
      </c>
      <c r="E258" s="141">
        <v>0</v>
      </c>
      <c r="F258" s="141">
        <v>0</v>
      </c>
      <c r="G258" s="141">
        <f>E258*F258</f>
        <v>0</v>
      </c>
      <c r="H258" s="155">
        <v>0</v>
      </c>
      <c r="I258" s="141">
        <v>0</v>
      </c>
      <c r="J258" s="141">
        <v>0</v>
      </c>
      <c r="K258" s="141">
        <f>I258*J258</f>
        <v>0</v>
      </c>
      <c r="L258" s="155" t="e">
        <f>I258/I259*100</f>
        <v>#DIV/0!</v>
      </c>
      <c r="M258" s="141">
        <f t="shared" si="23"/>
        <v>0</v>
      </c>
      <c r="N258" s="141">
        <f t="shared" si="24"/>
        <v>0</v>
      </c>
    </row>
    <row r="259" spans="1:14" ht="12.75">
      <c r="A259" s="1">
        <v>10</v>
      </c>
      <c r="B259" s="687"/>
      <c r="C259" s="687"/>
      <c r="D259" s="9" t="s">
        <v>4</v>
      </c>
      <c r="E259" s="142">
        <f>SUM(E255:E258)</f>
        <v>0</v>
      </c>
      <c r="F259" s="142">
        <v>0</v>
      </c>
      <c r="G259" s="142">
        <f>SUM(G255:G258)</f>
        <v>0</v>
      </c>
      <c r="H259" s="143">
        <v>0</v>
      </c>
      <c r="I259" s="142">
        <f>SUM(I255:I258)</f>
        <v>0</v>
      </c>
      <c r="J259" s="142">
        <v>0</v>
      </c>
      <c r="K259" s="142">
        <f>SUM(K255:K258)</f>
        <v>0</v>
      </c>
      <c r="L259" s="143">
        <v>100</v>
      </c>
      <c r="M259" s="142">
        <f t="shared" si="23"/>
        <v>0</v>
      </c>
      <c r="N259" s="142">
        <f t="shared" si="24"/>
        <v>0</v>
      </c>
    </row>
    <row r="260" spans="1:14" ht="12.75">
      <c r="A260" s="1">
        <v>11</v>
      </c>
      <c r="B260" s="687"/>
      <c r="C260" s="688" t="s">
        <v>92</v>
      </c>
      <c r="D260" s="688"/>
      <c r="E260" s="142">
        <f>E254+E259</f>
        <v>0</v>
      </c>
      <c r="F260" s="142">
        <v>0</v>
      </c>
      <c r="G260" s="142">
        <f>G254+G259</f>
        <v>0</v>
      </c>
      <c r="H260" s="143">
        <v>0</v>
      </c>
      <c r="I260" s="142">
        <f>I254+I259</f>
        <v>533</v>
      </c>
      <c r="J260" s="142">
        <f>K260/I260</f>
        <v>127.47748592870543</v>
      </c>
      <c r="K260" s="142">
        <f>K254+K259</f>
        <v>67945.5</v>
      </c>
      <c r="L260" s="143">
        <f>I260/I264*100</f>
        <v>39.39393939393939</v>
      </c>
      <c r="M260" s="142">
        <f>E260+I260</f>
        <v>533</v>
      </c>
      <c r="N260" s="142">
        <f t="shared" si="24"/>
        <v>67945.5</v>
      </c>
    </row>
    <row r="261" spans="1:14" ht="12.75">
      <c r="A261" s="1">
        <v>12</v>
      </c>
      <c r="B261" s="687"/>
      <c r="C261" s="681" t="s">
        <v>93</v>
      </c>
      <c r="D261" s="681"/>
      <c r="E261" s="141">
        <v>0</v>
      </c>
      <c r="F261" s="141">
        <v>0</v>
      </c>
      <c r="G261" s="141">
        <f>E261*F261</f>
        <v>0</v>
      </c>
      <c r="H261" s="155">
        <v>0</v>
      </c>
      <c r="I261" s="141">
        <v>161</v>
      </c>
      <c r="J261" s="141">
        <v>74.5</v>
      </c>
      <c r="K261" s="141">
        <f>I261*J261</f>
        <v>11994.5</v>
      </c>
      <c r="L261" s="155">
        <f>I261/I264*100</f>
        <v>11.899482631189947</v>
      </c>
      <c r="M261" s="141">
        <f t="shared" si="23"/>
        <v>161</v>
      </c>
      <c r="N261" s="141">
        <f t="shared" si="24"/>
        <v>11994.5</v>
      </c>
    </row>
    <row r="262" spans="1:14" ht="12.75">
      <c r="A262" s="1">
        <v>13</v>
      </c>
      <c r="B262" s="687"/>
      <c r="C262" s="681" t="s">
        <v>94</v>
      </c>
      <c r="D262" s="681"/>
      <c r="E262" s="141">
        <v>0</v>
      </c>
      <c r="F262" s="141">
        <v>0</v>
      </c>
      <c r="G262" s="141">
        <f>E262*F262</f>
        <v>0</v>
      </c>
      <c r="H262" s="155">
        <v>0</v>
      </c>
      <c r="I262" s="141">
        <v>659</v>
      </c>
      <c r="J262" s="141">
        <v>61.5</v>
      </c>
      <c r="K262" s="141">
        <f>I262*J262</f>
        <v>40528.5</v>
      </c>
      <c r="L262" s="155">
        <f>I262/I264*100</f>
        <v>48.706577974870655</v>
      </c>
      <c r="M262" s="141">
        <f t="shared" si="23"/>
        <v>659</v>
      </c>
      <c r="N262" s="141">
        <f t="shared" si="24"/>
        <v>40528.5</v>
      </c>
    </row>
    <row r="263" spans="1:14" ht="12.75">
      <c r="A263" s="1">
        <v>14</v>
      </c>
      <c r="B263" s="687"/>
      <c r="C263" s="690" t="s">
        <v>270</v>
      </c>
      <c r="D263" s="691"/>
      <c r="E263" s="141">
        <v>0</v>
      </c>
      <c r="F263" s="141">
        <v>0</v>
      </c>
      <c r="G263" s="141">
        <f>E263*F263</f>
        <v>0</v>
      </c>
      <c r="H263" s="155">
        <v>0</v>
      </c>
      <c r="I263" s="141">
        <v>0</v>
      </c>
      <c r="J263" s="141">
        <v>0</v>
      </c>
      <c r="K263" s="141">
        <f>I263*J263</f>
        <v>0</v>
      </c>
      <c r="L263" s="155">
        <f>I263/I264*100</f>
        <v>0</v>
      </c>
      <c r="M263" s="141">
        <f t="shared" si="23"/>
        <v>0</v>
      </c>
      <c r="N263" s="141">
        <f t="shared" si="24"/>
        <v>0</v>
      </c>
    </row>
    <row r="264" spans="1:14" ht="12.75">
      <c r="A264" s="1">
        <v>15</v>
      </c>
      <c r="B264" s="687"/>
      <c r="C264" s="689" t="s">
        <v>95</v>
      </c>
      <c r="D264" s="689"/>
      <c r="E264" s="238">
        <f>SUM(E260:E263)</f>
        <v>0</v>
      </c>
      <c r="F264" s="238">
        <v>0</v>
      </c>
      <c r="G264" s="238">
        <f>SUM(G260:G263)</f>
        <v>0</v>
      </c>
      <c r="H264" s="239">
        <f>H260+H261+H262</f>
        <v>0</v>
      </c>
      <c r="I264" s="238">
        <f>I260+I261+I262</f>
        <v>1353</v>
      </c>
      <c r="J264" s="238">
        <f>K264/I264</f>
        <v>89.0380635624538</v>
      </c>
      <c r="K264" s="238">
        <f>SUM(K260:K263)</f>
        <v>120468.5</v>
      </c>
      <c r="L264" s="239">
        <v>100</v>
      </c>
      <c r="M264" s="238">
        <f>E264+I264</f>
        <v>1353</v>
      </c>
      <c r="N264" s="238">
        <f>SUM(N260:N263)</f>
        <v>120468.5</v>
      </c>
    </row>
    <row r="265" spans="1:14" ht="12.75">
      <c r="A265" s="1">
        <v>16</v>
      </c>
      <c r="B265" s="684" t="s">
        <v>108</v>
      </c>
      <c r="C265" s="684" t="s">
        <v>47</v>
      </c>
      <c r="D265" s="1" t="s">
        <v>96</v>
      </c>
      <c r="E265" s="141">
        <v>0</v>
      </c>
      <c r="F265" s="141">
        <v>0</v>
      </c>
      <c r="G265" s="141">
        <f>E265*F265</f>
        <v>0</v>
      </c>
      <c r="H265" s="155">
        <v>0</v>
      </c>
      <c r="I265" s="141">
        <v>0</v>
      </c>
      <c r="J265" s="141">
        <v>0</v>
      </c>
      <c r="K265" s="141">
        <f>I265*J265</f>
        <v>0</v>
      </c>
      <c r="L265" s="155">
        <v>0</v>
      </c>
      <c r="M265" s="141">
        <f t="shared" si="23"/>
        <v>0</v>
      </c>
      <c r="N265" s="141">
        <f t="shared" si="24"/>
        <v>0</v>
      </c>
    </row>
    <row r="266" spans="1:14" ht="12.75">
      <c r="A266" s="1">
        <v>17</v>
      </c>
      <c r="B266" s="685"/>
      <c r="C266" s="685"/>
      <c r="D266" s="1" t="s">
        <v>97</v>
      </c>
      <c r="E266" s="141">
        <v>0</v>
      </c>
      <c r="F266" s="141">
        <v>0</v>
      </c>
      <c r="G266" s="141">
        <f>E266*F266</f>
        <v>0</v>
      </c>
      <c r="H266" s="155">
        <v>0</v>
      </c>
      <c r="I266" s="141">
        <v>0</v>
      </c>
      <c r="J266" s="141">
        <v>0</v>
      </c>
      <c r="K266" s="141">
        <f>I266*J266</f>
        <v>0</v>
      </c>
      <c r="L266" s="155">
        <v>0</v>
      </c>
      <c r="M266" s="141">
        <f t="shared" si="23"/>
        <v>0</v>
      </c>
      <c r="N266" s="141">
        <f t="shared" si="24"/>
        <v>0</v>
      </c>
    </row>
    <row r="267" spans="1:14" ht="12.75">
      <c r="A267" s="1">
        <v>18</v>
      </c>
      <c r="B267" s="685"/>
      <c r="C267" s="685"/>
      <c r="D267" s="1" t="s">
        <v>98</v>
      </c>
      <c r="E267" s="141">
        <v>0</v>
      </c>
      <c r="F267" s="141">
        <v>0</v>
      </c>
      <c r="G267" s="141">
        <f>E267*F267</f>
        <v>0</v>
      </c>
      <c r="H267" s="155">
        <v>0</v>
      </c>
      <c r="I267" s="141">
        <v>0</v>
      </c>
      <c r="J267" s="141">
        <v>0</v>
      </c>
      <c r="K267" s="141">
        <f>I267*J267</f>
        <v>0</v>
      </c>
      <c r="L267" s="155">
        <v>0</v>
      </c>
      <c r="M267" s="141">
        <f t="shared" si="23"/>
        <v>0</v>
      </c>
      <c r="N267" s="141">
        <f t="shared" si="24"/>
        <v>0</v>
      </c>
    </row>
    <row r="268" spans="1:14" ht="12.75">
      <c r="A268" s="1">
        <v>19</v>
      </c>
      <c r="B268" s="685"/>
      <c r="C268" s="685"/>
      <c r="D268" s="1" t="s">
        <v>99</v>
      </c>
      <c r="E268" s="141">
        <v>0</v>
      </c>
      <c r="F268" s="141">
        <v>0</v>
      </c>
      <c r="G268" s="141">
        <f>E268*F268</f>
        <v>0</v>
      </c>
      <c r="H268" s="155">
        <v>0</v>
      </c>
      <c r="I268" s="141">
        <v>0</v>
      </c>
      <c r="J268" s="141">
        <v>0</v>
      </c>
      <c r="K268" s="141">
        <f>I268*J268</f>
        <v>0</v>
      </c>
      <c r="L268" s="155">
        <v>0</v>
      </c>
      <c r="M268" s="141">
        <f t="shared" si="23"/>
        <v>0</v>
      </c>
      <c r="N268" s="141">
        <f t="shared" si="24"/>
        <v>0</v>
      </c>
    </row>
    <row r="269" spans="1:14" ht="12.75">
      <c r="A269" s="1">
        <v>20</v>
      </c>
      <c r="B269" s="685"/>
      <c r="C269" s="685"/>
      <c r="D269" s="1" t="s">
        <v>100</v>
      </c>
      <c r="E269" s="141">
        <v>0</v>
      </c>
      <c r="F269" s="141">
        <v>0</v>
      </c>
      <c r="G269" s="141">
        <f>E269*F269</f>
        <v>0</v>
      </c>
      <c r="H269" s="155">
        <v>0</v>
      </c>
      <c r="I269" s="141">
        <v>0</v>
      </c>
      <c r="J269" s="141">
        <v>0</v>
      </c>
      <c r="K269" s="141">
        <f>I269*J269</f>
        <v>0</v>
      </c>
      <c r="L269" s="155">
        <v>0</v>
      </c>
      <c r="M269" s="141">
        <f t="shared" si="23"/>
        <v>0</v>
      </c>
      <c r="N269" s="141">
        <f t="shared" si="24"/>
        <v>0</v>
      </c>
    </row>
    <row r="270" spans="1:14" ht="12.75">
      <c r="A270" s="1">
        <v>21</v>
      </c>
      <c r="B270" s="685"/>
      <c r="C270" s="686"/>
      <c r="D270" s="9" t="s">
        <v>4</v>
      </c>
      <c r="E270" s="142">
        <f>SUM(E265:E269)</f>
        <v>0</v>
      </c>
      <c r="F270" s="142">
        <v>0</v>
      </c>
      <c r="G270" s="142">
        <f>SUM(G265:G269)</f>
        <v>0</v>
      </c>
      <c r="H270" s="143">
        <v>0</v>
      </c>
      <c r="I270" s="142">
        <v>0</v>
      </c>
      <c r="J270" s="142">
        <v>0</v>
      </c>
      <c r="K270" s="142">
        <f>SUM(K265:K269)</f>
        <v>0</v>
      </c>
      <c r="L270" s="143">
        <v>100</v>
      </c>
      <c r="M270" s="142">
        <f t="shared" si="23"/>
        <v>0</v>
      </c>
      <c r="N270" s="142">
        <f t="shared" si="24"/>
        <v>0</v>
      </c>
    </row>
    <row r="271" spans="1:14" ht="12.75">
      <c r="A271" s="1">
        <v>22</v>
      </c>
      <c r="B271" s="685"/>
      <c r="C271" s="684" t="s">
        <v>48</v>
      </c>
      <c r="D271" s="1" t="s">
        <v>96</v>
      </c>
      <c r="E271" s="141">
        <v>0</v>
      </c>
      <c r="F271" s="141">
        <v>0</v>
      </c>
      <c r="G271" s="141">
        <f>E271*F271</f>
        <v>0</v>
      </c>
      <c r="H271" s="155">
        <v>0</v>
      </c>
      <c r="I271" s="141">
        <v>0</v>
      </c>
      <c r="J271" s="141">
        <v>0</v>
      </c>
      <c r="K271" s="141">
        <f>I271*J271</f>
        <v>0</v>
      </c>
      <c r="L271" s="155">
        <v>0</v>
      </c>
      <c r="M271" s="141">
        <f t="shared" si="23"/>
        <v>0</v>
      </c>
      <c r="N271" s="141">
        <f t="shared" si="24"/>
        <v>0</v>
      </c>
    </row>
    <row r="272" spans="1:14" ht="12.75">
      <c r="A272" s="1">
        <v>23</v>
      </c>
      <c r="B272" s="685"/>
      <c r="C272" s="685"/>
      <c r="D272" s="1" t="s">
        <v>98</v>
      </c>
      <c r="E272" s="141">
        <v>0</v>
      </c>
      <c r="F272" s="141">
        <v>0</v>
      </c>
      <c r="G272" s="141">
        <f>E272*F272</f>
        <v>0</v>
      </c>
      <c r="H272" s="155">
        <v>0</v>
      </c>
      <c r="I272" s="141">
        <v>0</v>
      </c>
      <c r="J272" s="141">
        <v>0</v>
      </c>
      <c r="K272" s="141">
        <f>I272*J272</f>
        <v>0</v>
      </c>
      <c r="L272" s="155">
        <v>0</v>
      </c>
      <c r="M272" s="141">
        <f t="shared" si="23"/>
        <v>0</v>
      </c>
      <c r="N272" s="141">
        <f t="shared" si="24"/>
        <v>0</v>
      </c>
    </row>
    <row r="273" spans="1:14" ht="12.75">
      <c r="A273" s="1">
        <v>24</v>
      </c>
      <c r="B273" s="685"/>
      <c r="C273" s="685"/>
      <c r="D273" s="1" t="s">
        <v>99</v>
      </c>
      <c r="E273" s="141">
        <v>0</v>
      </c>
      <c r="F273" s="141">
        <v>0</v>
      </c>
      <c r="G273" s="141">
        <f>E273*F273</f>
        <v>0</v>
      </c>
      <c r="H273" s="155">
        <v>0</v>
      </c>
      <c r="I273" s="141">
        <v>0</v>
      </c>
      <c r="J273" s="141">
        <v>0</v>
      </c>
      <c r="K273" s="141">
        <f>I273*J273</f>
        <v>0</v>
      </c>
      <c r="L273" s="155">
        <v>0</v>
      </c>
      <c r="M273" s="141">
        <f t="shared" si="23"/>
        <v>0</v>
      </c>
      <c r="N273" s="141">
        <f t="shared" si="24"/>
        <v>0</v>
      </c>
    </row>
    <row r="274" spans="1:14" ht="12.75">
      <c r="A274" s="1">
        <v>25</v>
      </c>
      <c r="B274" s="685"/>
      <c r="C274" s="685"/>
      <c r="D274" s="1" t="s">
        <v>100</v>
      </c>
      <c r="E274" s="141">
        <v>0</v>
      </c>
      <c r="F274" s="141">
        <v>0</v>
      </c>
      <c r="G274" s="141">
        <f>E274*F274</f>
        <v>0</v>
      </c>
      <c r="H274" s="155">
        <v>0</v>
      </c>
      <c r="I274" s="141">
        <v>0</v>
      </c>
      <c r="J274" s="141">
        <v>0</v>
      </c>
      <c r="K274" s="141">
        <f>I274*J274</f>
        <v>0</v>
      </c>
      <c r="L274" s="155">
        <v>0</v>
      </c>
      <c r="M274" s="141">
        <f t="shared" si="23"/>
        <v>0</v>
      </c>
      <c r="N274" s="141">
        <f t="shared" si="24"/>
        <v>0</v>
      </c>
    </row>
    <row r="275" spans="1:14" ht="12.75">
      <c r="A275" s="1">
        <v>26</v>
      </c>
      <c r="B275" s="685"/>
      <c r="C275" s="686"/>
      <c r="D275" s="9" t="s">
        <v>4</v>
      </c>
      <c r="E275" s="142">
        <f>SUM(E271:E274)</f>
        <v>0</v>
      </c>
      <c r="F275" s="142">
        <v>0</v>
      </c>
      <c r="G275" s="142">
        <f>SUM(G271:G274)</f>
        <v>0</v>
      </c>
      <c r="H275" s="143">
        <v>0</v>
      </c>
      <c r="I275" s="142">
        <v>0</v>
      </c>
      <c r="J275" s="142">
        <v>0</v>
      </c>
      <c r="K275" s="142">
        <f>SUM(K271:K274)</f>
        <v>0</v>
      </c>
      <c r="L275" s="143">
        <v>100</v>
      </c>
      <c r="M275" s="142">
        <f t="shared" si="23"/>
        <v>0</v>
      </c>
      <c r="N275" s="142">
        <f t="shared" si="24"/>
        <v>0</v>
      </c>
    </row>
    <row r="276" spans="1:14" ht="12.75">
      <c r="A276" s="1">
        <v>27</v>
      </c>
      <c r="B276" s="685"/>
      <c r="C276" s="684" t="s">
        <v>101</v>
      </c>
      <c r="D276" s="1" t="s">
        <v>96</v>
      </c>
      <c r="E276" s="141">
        <v>0</v>
      </c>
      <c r="F276" s="141">
        <v>0</v>
      </c>
      <c r="G276" s="141">
        <f>E276*F276</f>
        <v>0</v>
      </c>
      <c r="H276" s="155">
        <v>0</v>
      </c>
      <c r="I276" s="141">
        <v>0</v>
      </c>
      <c r="J276" s="141">
        <v>0</v>
      </c>
      <c r="K276" s="141">
        <f>I276*J276</f>
        <v>0</v>
      </c>
      <c r="L276" s="155">
        <v>0</v>
      </c>
      <c r="M276" s="141">
        <f t="shared" si="23"/>
        <v>0</v>
      </c>
      <c r="N276" s="141">
        <f t="shared" si="24"/>
        <v>0</v>
      </c>
    </row>
    <row r="277" spans="1:14" ht="12.75">
      <c r="A277" s="1">
        <v>28</v>
      </c>
      <c r="B277" s="685"/>
      <c r="C277" s="685"/>
      <c r="D277" s="1" t="s">
        <v>97</v>
      </c>
      <c r="E277" s="141">
        <v>0</v>
      </c>
      <c r="F277" s="141">
        <v>0</v>
      </c>
      <c r="G277" s="141">
        <f>E277*F277</f>
        <v>0</v>
      </c>
      <c r="H277" s="155">
        <v>0</v>
      </c>
      <c r="I277" s="141">
        <v>0</v>
      </c>
      <c r="J277" s="141">
        <v>0</v>
      </c>
      <c r="K277" s="141">
        <f>I277*J277</f>
        <v>0</v>
      </c>
      <c r="L277" s="155">
        <v>0</v>
      </c>
      <c r="M277" s="141">
        <f t="shared" si="23"/>
        <v>0</v>
      </c>
      <c r="N277" s="141">
        <f t="shared" si="24"/>
        <v>0</v>
      </c>
    </row>
    <row r="278" spans="1:14" ht="12.75">
      <c r="A278" s="1">
        <v>29</v>
      </c>
      <c r="B278" s="685"/>
      <c r="C278" s="685"/>
      <c r="D278" s="1" t="s">
        <v>98</v>
      </c>
      <c r="E278" s="141">
        <v>0</v>
      </c>
      <c r="F278" s="141">
        <v>0</v>
      </c>
      <c r="G278" s="141">
        <f>E278*F278</f>
        <v>0</v>
      </c>
      <c r="H278" s="155">
        <v>0</v>
      </c>
      <c r="I278" s="141">
        <v>0</v>
      </c>
      <c r="J278" s="141">
        <v>0</v>
      </c>
      <c r="K278" s="141">
        <f>I278*J278</f>
        <v>0</v>
      </c>
      <c r="L278" s="155">
        <v>0</v>
      </c>
      <c r="M278" s="141">
        <f t="shared" si="23"/>
        <v>0</v>
      </c>
      <c r="N278" s="141">
        <f t="shared" si="24"/>
        <v>0</v>
      </c>
    </row>
    <row r="279" spans="1:14" ht="12.75">
      <c r="A279" s="1">
        <v>30</v>
      </c>
      <c r="B279" s="685"/>
      <c r="C279" s="685"/>
      <c r="D279" s="1" t="s">
        <v>99</v>
      </c>
      <c r="E279" s="141">
        <v>0</v>
      </c>
      <c r="F279" s="141">
        <v>0</v>
      </c>
      <c r="G279" s="141">
        <f>E279*F279</f>
        <v>0</v>
      </c>
      <c r="H279" s="155">
        <v>0</v>
      </c>
      <c r="I279" s="141">
        <v>0</v>
      </c>
      <c r="J279" s="141">
        <v>0</v>
      </c>
      <c r="K279" s="141">
        <f>I279*J279</f>
        <v>0</v>
      </c>
      <c r="L279" s="155">
        <v>0</v>
      </c>
      <c r="M279" s="141">
        <f t="shared" si="23"/>
        <v>0</v>
      </c>
      <c r="N279" s="141">
        <f t="shared" si="24"/>
        <v>0</v>
      </c>
    </row>
    <row r="280" spans="1:14" ht="12.75">
      <c r="A280" s="1">
        <v>31</v>
      </c>
      <c r="B280" s="685"/>
      <c r="C280" s="686"/>
      <c r="D280" s="9" t="s">
        <v>4</v>
      </c>
      <c r="E280" s="142">
        <f>SUM(E276:E279)</f>
        <v>0</v>
      </c>
      <c r="F280" s="142">
        <v>0</v>
      </c>
      <c r="G280" s="142">
        <f>SUM(G276:G279)</f>
        <v>0</v>
      </c>
      <c r="H280" s="143">
        <v>0</v>
      </c>
      <c r="I280" s="142">
        <v>0</v>
      </c>
      <c r="J280" s="142">
        <v>0</v>
      </c>
      <c r="K280" s="142">
        <f>SUM(K276:K279)</f>
        <v>0</v>
      </c>
      <c r="L280" s="143">
        <v>100</v>
      </c>
      <c r="M280" s="142">
        <f t="shared" si="23"/>
        <v>0</v>
      </c>
      <c r="N280" s="142">
        <f t="shared" si="24"/>
        <v>0</v>
      </c>
    </row>
    <row r="281" spans="1:14" ht="12.75">
      <c r="A281" s="1">
        <v>32</v>
      </c>
      <c r="B281" s="685"/>
      <c r="C281" s="681" t="s">
        <v>102</v>
      </c>
      <c r="D281" s="681"/>
      <c r="E281" s="141">
        <v>0</v>
      </c>
      <c r="F281" s="141">
        <v>0</v>
      </c>
      <c r="G281" s="141">
        <f>E281*F281</f>
        <v>0</v>
      </c>
      <c r="H281" s="155">
        <v>0</v>
      </c>
      <c r="I281" s="141">
        <v>0</v>
      </c>
      <c r="J281" s="141">
        <v>0</v>
      </c>
      <c r="K281" s="141">
        <f>I281*J281</f>
        <v>0</v>
      </c>
      <c r="L281" s="155">
        <v>100</v>
      </c>
      <c r="M281" s="141">
        <f t="shared" si="23"/>
        <v>0</v>
      </c>
      <c r="N281" s="141">
        <f t="shared" si="24"/>
        <v>0</v>
      </c>
    </row>
    <row r="282" spans="1:14" ht="12.75">
      <c r="A282" s="1">
        <v>33</v>
      </c>
      <c r="B282" s="685"/>
      <c r="C282" s="688" t="s">
        <v>103</v>
      </c>
      <c r="D282" s="688"/>
      <c r="E282" s="142">
        <f>E270+E275+E280</f>
        <v>0</v>
      </c>
      <c r="F282" s="142">
        <v>0</v>
      </c>
      <c r="G282" s="142">
        <f>G270+G275+G280+G281</f>
        <v>0</v>
      </c>
      <c r="H282" s="143">
        <v>0</v>
      </c>
      <c r="I282" s="142">
        <v>0</v>
      </c>
      <c r="J282" s="142">
        <v>0</v>
      </c>
      <c r="K282" s="142">
        <f>K270+K275+K280+K281</f>
        <v>0</v>
      </c>
      <c r="L282" s="143">
        <f>I282/I286*100</f>
        <v>0</v>
      </c>
      <c r="M282" s="142">
        <f t="shared" si="23"/>
        <v>0</v>
      </c>
      <c r="N282" s="142">
        <f t="shared" si="24"/>
        <v>0</v>
      </c>
    </row>
    <row r="283" spans="1:14" ht="12.75">
      <c r="A283" s="1">
        <v>34</v>
      </c>
      <c r="B283" s="685"/>
      <c r="C283" s="681" t="s">
        <v>104</v>
      </c>
      <c r="D283" s="681"/>
      <c r="E283" s="141">
        <v>0</v>
      </c>
      <c r="F283" s="141">
        <v>0</v>
      </c>
      <c r="G283" s="141">
        <f>E283*F283</f>
        <v>0</v>
      </c>
      <c r="H283" s="155">
        <v>0</v>
      </c>
      <c r="I283" s="141">
        <v>0</v>
      </c>
      <c r="J283" s="141">
        <v>0</v>
      </c>
      <c r="K283" s="141">
        <f>I283*J283</f>
        <v>0</v>
      </c>
      <c r="L283" s="155">
        <f>I283/I286*100</f>
        <v>0</v>
      </c>
      <c r="M283" s="141">
        <f t="shared" si="23"/>
        <v>0</v>
      </c>
      <c r="N283" s="141">
        <f t="shared" si="24"/>
        <v>0</v>
      </c>
    </row>
    <row r="284" spans="1:14" ht="12.75">
      <c r="A284" s="1">
        <v>35</v>
      </c>
      <c r="B284" s="685"/>
      <c r="C284" s="681" t="s">
        <v>94</v>
      </c>
      <c r="D284" s="681"/>
      <c r="E284" s="141">
        <v>0</v>
      </c>
      <c r="F284" s="141">
        <v>0</v>
      </c>
      <c r="G284" s="141">
        <f>E284*F284</f>
        <v>0</v>
      </c>
      <c r="H284" s="155">
        <v>0</v>
      </c>
      <c r="I284" s="141">
        <v>0</v>
      </c>
      <c r="J284" s="141">
        <v>0</v>
      </c>
      <c r="K284" s="141">
        <f>I284*J284</f>
        <v>0</v>
      </c>
      <c r="L284" s="155">
        <f>I284/I286*100</f>
        <v>0</v>
      </c>
      <c r="M284" s="141">
        <f t="shared" si="23"/>
        <v>0</v>
      </c>
      <c r="N284" s="141">
        <f t="shared" si="24"/>
        <v>0</v>
      </c>
    </row>
    <row r="285" spans="1:14" ht="12.75">
      <c r="A285" s="1">
        <v>36</v>
      </c>
      <c r="B285" s="685"/>
      <c r="C285" s="681" t="s">
        <v>105</v>
      </c>
      <c r="D285" s="681"/>
      <c r="E285" s="141">
        <v>0</v>
      </c>
      <c r="F285" s="247">
        <v>0</v>
      </c>
      <c r="G285" s="141">
        <f>E285*F285</f>
        <v>0</v>
      </c>
      <c r="H285" s="155">
        <v>0</v>
      </c>
      <c r="I285" s="141">
        <v>738</v>
      </c>
      <c r="J285" s="247">
        <v>49.0065</v>
      </c>
      <c r="K285" s="141">
        <f>I285*J285</f>
        <v>36166.797</v>
      </c>
      <c r="L285" s="155">
        <f>I285/I286*100</f>
        <v>100</v>
      </c>
      <c r="M285" s="141">
        <f t="shared" si="23"/>
        <v>738</v>
      </c>
      <c r="N285" s="141">
        <f t="shared" si="24"/>
        <v>36166.797</v>
      </c>
    </row>
    <row r="286" spans="1:14" ht="12.75">
      <c r="A286" s="1">
        <v>37</v>
      </c>
      <c r="B286" s="685"/>
      <c r="C286" s="689" t="s">
        <v>106</v>
      </c>
      <c r="D286" s="689"/>
      <c r="E286" s="238">
        <f>SUM(E282:E285)</f>
        <v>0</v>
      </c>
      <c r="F286" s="238">
        <v>0</v>
      </c>
      <c r="G286" s="238">
        <f>SUM(G282:G285)</f>
        <v>0</v>
      </c>
      <c r="H286" s="239">
        <v>100</v>
      </c>
      <c r="I286" s="238">
        <f>SUM(I282:I285)</f>
        <v>738</v>
      </c>
      <c r="J286" s="238">
        <f>K286/I286</f>
        <v>49.006499999999996</v>
      </c>
      <c r="K286" s="238">
        <f>SUM(K282:K285)</f>
        <v>36166.797</v>
      </c>
      <c r="L286" s="239">
        <v>100</v>
      </c>
      <c r="M286" s="238">
        <f t="shared" si="23"/>
        <v>738</v>
      </c>
      <c r="N286" s="238">
        <f t="shared" si="24"/>
        <v>36166.797</v>
      </c>
    </row>
    <row r="287" spans="1:14" ht="12.75">
      <c r="A287" s="1">
        <v>38</v>
      </c>
      <c r="B287" s="685"/>
      <c r="C287" s="681" t="s">
        <v>107</v>
      </c>
      <c r="D287" s="681"/>
      <c r="E287" s="141">
        <v>0</v>
      </c>
      <c r="F287" s="141">
        <v>0</v>
      </c>
      <c r="G287" s="141">
        <f>E287*F287</f>
        <v>0</v>
      </c>
      <c r="H287" s="155">
        <v>0</v>
      </c>
      <c r="I287" s="141">
        <v>418</v>
      </c>
      <c r="J287" s="141">
        <v>32.5</v>
      </c>
      <c r="K287" s="141">
        <f>I287*J287</f>
        <v>13585</v>
      </c>
      <c r="L287" s="155">
        <v>100</v>
      </c>
      <c r="M287" s="141">
        <f t="shared" si="23"/>
        <v>418</v>
      </c>
      <c r="N287" s="141">
        <f t="shared" si="24"/>
        <v>13585</v>
      </c>
    </row>
    <row r="288" spans="1:14" ht="12.75">
      <c r="A288" s="248">
        <v>39</v>
      </c>
      <c r="B288" s="249"/>
      <c r="C288" s="694" t="s">
        <v>15</v>
      </c>
      <c r="D288" s="694"/>
      <c r="E288" s="240">
        <f>E264+E286+E287</f>
        <v>0</v>
      </c>
      <c r="F288" s="240">
        <v>0</v>
      </c>
      <c r="G288" s="240">
        <f>G264+G286+G287</f>
        <v>0</v>
      </c>
      <c r="H288" s="241">
        <v>0</v>
      </c>
      <c r="I288" s="240">
        <f>I264+I286+I287</f>
        <v>2509</v>
      </c>
      <c r="J288" s="240">
        <f>K288/I288</f>
        <v>67.84388082901555</v>
      </c>
      <c r="K288" s="240">
        <f>K264+K286+K287</f>
        <v>170220.297</v>
      </c>
      <c r="L288" s="241">
        <v>0</v>
      </c>
      <c r="M288" s="240">
        <f t="shared" si="23"/>
        <v>2509</v>
      </c>
      <c r="N288" s="240">
        <f t="shared" si="24"/>
        <v>170220.297</v>
      </c>
    </row>
    <row r="291" spans="1:4" ht="12.75">
      <c r="A291" s="497" t="s">
        <v>22</v>
      </c>
      <c r="B291" s="497"/>
      <c r="C291" s="497"/>
      <c r="D291" s="497"/>
    </row>
    <row r="292" spans="1:9" ht="12.75">
      <c r="A292" s="497" t="s">
        <v>112</v>
      </c>
      <c r="B292" s="497"/>
      <c r="C292" s="497"/>
      <c r="D292" s="497"/>
      <c r="G292" s="498" t="s">
        <v>21</v>
      </c>
      <c r="H292" s="498"/>
      <c r="I292" s="498"/>
    </row>
    <row r="293" spans="1:14" ht="12.75">
      <c r="A293" s="498" t="s">
        <v>514</v>
      </c>
      <c r="B293" s="498"/>
      <c r="C293" s="498"/>
      <c r="D293" s="498"/>
      <c r="E293" s="498"/>
      <c r="F293" s="498"/>
      <c r="G293" s="498"/>
      <c r="H293" s="498"/>
      <c r="I293" s="498"/>
      <c r="J293" s="498"/>
      <c r="K293" s="498"/>
      <c r="L293" s="498"/>
      <c r="M293" s="498"/>
      <c r="N293" s="498"/>
    </row>
    <row r="294" spans="2:14" ht="12.75">
      <c r="B294" s="683" t="s">
        <v>115</v>
      </c>
      <c r="C294" s="683"/>
      <c r="D294" s="683"/>
      <c r="N294" s="28" t="s">
        <v>113</v>
      </c>
    </row>
    <row r="295" spans="1:14" ht="12.75">
      <c r="A295" s="528" t="s">
        <v>80</v>
      </c>
      <c r="B295" s="692" t="s">
        <v>81</v>
      </c>
      <c r="C295" s="692"/>
      <c r="D295" s="514"/>
      <c r="E295" s="523" t="s">
        <v>86</v>
      </c>
      <c r="F295" s="524"/>
      <c r="G295" s="524"/>
      <c r="H295" s="525"/>
      <c r="I295" s="523" t="s">
        <v>53</v>
      </c>
      <c r="J295" s="524"/>
      <c r="K295" s="524"/>
      <c r="L295" s="525"/>
      <c r="M295" s="523" t="s">
        <v>110</v>
      </c>
      <c r="N295" s="525"/>
    </row>
    <row r="296" spans="1:14" ht="12.75">
      <c r="A296" s="529"/>
      <c r="B296" s="693"/>
      <c r="C296" s="693"/>
      <c r="D296" s="622"/>
      <c r="E296" s="246" t="s">
        <v>82</v>
      </c>
      <c r="F296" s="246" t="s">
        <v>83</v>
      </c>
      <c r="G296" s="246" t="s">
        <v>84</v>
      </c>
      <c r="H296" s="246" t="s">
        <v>111</v>
      </c>
      <c r="I296" s="246" t="s">
        <v>82</v>
      </c>
      <c r="J296" s="246" t="s">
        <v>83</v>
      </c>
      <c r="K296" s="246" t="s">
        <v>84</v>
      </c>
      <c r="L296" s="246" t="s">
        <v>111</v>
      </c>
      <c r="M296" s="246" t="s">
        <v>85</v>
      </c>
      <c r="N296" s="246" t="s">
        <v>84</v>
      </c>
    </row>
    <row r="297" spans="1:14" ht="12.75">
      <c r="A297" s="1">
        <v>1</v>
      </c>
      <c r="B297" s="687" t="s">
        <v>109</v>
      </c>
      <c r="C297" s="687" t="s">
        <v>87</v>
      </c>
      <c r="D297" s="1" t="s">
        <v>89</v>
      </c>
      <c r="E297" s="141">
        <v>0</v>
      </c>
      <c r="F297" s="141">
        <v>0</v>
      </c>
      <c r="G297" s="141">
        <f>E297*F297</f>
        <v>0</v>
      </c>
      <c r="H297" s="155">
        <v>0</v>
      </c>
      <c r="I297" s="141">
        <v>9</v>
      </c>
      <c r="J297" s="141">
        <v>162</v>
      </c>
      <c r="K297" s="141">
        <f>I297*J297</f>
        <v>1458</v>
      </c>
      <c r="L297" s="155">
        <f>I297/I301*100</f>
        <v>9</v>
      </c>
      <c r="M297" s="141">
        <f>E297+I297</f>
        <v>9</v>
      </c>
      <c r="N297" s="141">
        <f>G297+K297</f>
        <v>1458</v>
      </c>
    </row>
    <row r="298" spans="1:14" ht="12.75">
      <c r="A298" s="1">
        <v>2</v>
      </c>
      <c r="B298" s="687"/>
      <c r="C298" s="687"/>
      <c r="D298" s="1" t="s">
        <v>230</v>
      </c>
      <c r="E298" s="141">
        <v>0</v>
      </c>
      <c r="F298" s="141">
        <v>0</v>
      </c>
      <c r="G298" s="141">
        <f>E298*F298</f>
        <v>0</v>
      </c>
      <c r="H298" s="155">
        <v>0</v>
      </c>
      <c r="I298" s="141">
        <v>31</v>
      </c>
      <c r="J298" s="141">
        <v>135</v>
      </c>
      <c r="K298" s="141">
        <f>I298*J298</f>
        <v>4185</v>
      </c>
      <c r="L298" s="155">
        <f>I298/I301*100</f>
        <v>31</v>
      </c>
      <c r="M298" s="141">
        <f aca="true" t="shared" si="25" ref="M298:M335">E298+I298</f>
        <v>31</v>
      </c>
      <c r="N298" s="141">
        <f>G298+K298</f>
        <v>4185</v>
      </c>
    </row>
    <row r="299" spans="1:14" ht="12.75">
      <c r="A299" s="1">
        <v>3</v>
      </c>
      <c r="B299" s="687"/>
      <c r="C299" s="687"/>
      <c r="D299" s="1" t="s">
        <v>90</v>
      </c>
      <c r="E299" s="141">
        <v>0</v>
      </c>
      <c r="F299" s="141">
        <v>0</v>
      </c>
      <c r="G299" s="141">
        <f>E299*F299</f>
        <v>0</v>
      </c>
      <c r="H299" s="155">
        <v>0</v>
      </c>
      <c r="I299" s="141">
        <v>60</v>
      </c>
      <c r="J299" s="141">
        <v>117</v>
      </c>
      <c r="K299" s="141">
        <f>I299*J299</f>
        <v>7020</v>
      </c>
      <c r="L299" s="155">
        <f>I299/I301*100</f>
        <v>60</v>
      </c>
      <c r="M299" s="141">
        <f t="shared" si="25"/>
        <v>60</v>
      </c>
      <c r="N299" s="141">
        <f>G299+K299</f>
        <v>7020</v>
      </c>
    </row>
    <row r="300" spans="1:14" ht="12.75">
      <c r="A300" s="1">
        <v>4</v>
      </c>
      <c r="B300" s="687"/>
      <c r="C300" s="687"/>
      <c r="D300" s="1" t="s">
        <v>91</v>
      </c>
      <c r="E300" s="141">
        <v>0</v>
      </c>
      <c r="F300" s="141">
        <v>0</v>
      </c>
      <c r="G300" s="141">
        <f>E300*F300</f>
        <v>0</v>
      </c>
      <c r="H300" s="155">
        <v>0</v>
      </c>
      <c r="I300" s="141">
        <v>0</v>
      </c>
      <c r="J300" s="141">
        <v>0</v>
      </c>
      <c r="K300" s="141">
        <f>I300*J300</f>
        <v>0</v>
      </c>
      <c r="L300" s="155">
        <f>I300/I301*100</f>
        <v>0</v>
      </c>
      <c r="M300" s="141">
        <f t="shared" si="25"/>
        <v>0</v>
      </c>
      <c r="N300" s="141">
        <f>G300+K300</f>
        <v>0</v>
      </c>
    </row>
    <row r="301" spans="1:14" ht="12.75">
      <c r="A301" s="1">
        <v>5</v>
      </c>
      <c r="B301" s="687"/>
      <c r="C301" s="687"/>
      <c r="D301" s="9" t="s">
        <v>4</v>
      </c>
      <c r="E301" s="142">
        <f>SUM(E297:E300)</f>
        <v>0</v>
      </c>
      <c r="F301" s="142">
        <v>0</v>
      </c>
      <c r="G301" s="142">
        <f>SUM(G297:G300)</f>
        <v>0</v>
      </c>
      <c r="H301" s="143">
        <v>0</v>
      </c>
      <c r="I301" s="142">
        <f>SUM(I297:I300)</f>
        <v>100</v>
      </c>
      <c r="J301" s="142">
        <f>K301/I301</f>
        <v>126.63</v>
      </c>
      <c r="K301" s="142">
        <f>SUM(K297:K300)</f>
        <v>12663</v>
      </c>
      <c r="L301" s="143">
        <v>100</v>
      </c>
      <c r="M301" s="142">
        <f t="shared" si="25"/>
        <v>100</v>
      </c>
      <c r="N301" s="142">
        <f aca="true" t="shared" si="26" ref="N301:N335">G301+K301</f>
        <v>12663</v>
      </c>
    </row>
    <row r="302" spans="1:14" ht="12.75">
      <c r="A302" s="1">
        <v>6</v>
      </c>
      <c r="B302" s="687"/>
      <c r="C302" s="687" t="s">
        <v>88</v>
      </c>
      <c r="D302" s="1" t="s">
        <v>89</v>
      </c>
      <c r="E302" s="141">
        <v>0</v>
      </c>
      <c r="F302" s="141">
        <v>0</v>
      </c>
      <c r="G302" s="141">
        <f>E302*F302</f>
        <v>0</v>
      </c>
      <c r="H302" s="155">
        <v>0</v>
      </c>
      <c r="I302" s="141">
        <v>2</v>
      </c>
      <c r="J302" s="141">
        <v>153</v>
      </c>
      <c r="K302" s="141">
        <f>I302*J302</f>
        <v>306</v>
      </c>
      <c r="L302" s="155">
        <f>I302/I306*100</f>
        <v>10.526315789473683</v>
      </c>
      <c r="M302" s="141">
        <f t="shared" si="25"/>
        <v>2</v>
      </c>
      <c r="N302" s="141">
        <f t="shared" si="26"/>
        <v>306</v>
      </c>
    </row>
    <row r="303" spans="1:14" ht="12.75">
      <c r="A303" s="1">
        <v>7</v>
      </c>
      <c r="B303" s="687"/>
      <c r="C303" s="687"/>
      <c r="D303" s="1" t="s">
        <v>230</v>
      </c>
      <c r="E303" s="141">
        <v>0</v>
      </c>
      <c r="F303" s="141">
        <v>0</v>
      </c>
      <c r="G303" s="141">
        <f>E303*F303</f>
        <v>0</v>
      </c>
      <c r="H303" s="155">
        <v>0</v>
      </c>
      <c r="I303" s="141">
        <v>7</v>
      </c>
      <c r="J303" s="141">
        <v>127</v>
      </c>
      <c r="K303" s="141">
        <f>I303*J303</f>
        <v>889</v>
      </c>
      <c r="L303" s="155">
        <f>I303/I306*100</f>
        <v>36.84210526315789</v>
      </c>
      <c r="M303" s="141">
        <f t="shared" si="25"/>
        <v>7</v>
      </c>
      <c r="N303" s="141">
        <f t="shared" si="26"/>
        <v>889</v>
      </c>
    </row>
    <row r="304" spans="1:14" ht="12.75">
      <c r="A304" s="1">
        <v>8</v>
      </c>
      <c r="B304" s="687"/>
      <c r="C304" s="687"/>
      <c r="D304" s="1" t="s">
        <v>90</v>
      </c>
      <c r="E304" s="141">
        <v>0</v>
      </c>
      <c r="F304" s="141">
        <v>0</v>
      </c>
      <c r="G304" s="141">
        <f>E304*F304</f>
        <v>0</v>
      </c>
      <c r="H304" s="155">
        <v>0</v>
      </c>
      <c r="I304" s="141">
        <v>10</v>
      </c>
      <c r="J304" s="141">
        <v>109</v>
      </c>
      <c r="K304" s="141">
        <f>I304*J304</f>
        <v>1090</v>
      </c>
      <c r="L304" s="155">
        <f>I304/I306*100</f>
        <v>52.63157894736842</v>
      </c>
      <c r="M304" s="141">
        <f t="shared" si="25"/>
        <v>10</v>
      </c>
      <c r="N304" s="141">
        <f t="shared" si="26"/>
        <v>1090</v>
      </c>
    </row>
    <row r="305" spans="1:14" ht="12.75">
      <c r="A305" s="1">
        <v>9</v>
      </c>
      <c r="B305" s="687"/>
      <c r="C305" s="687"/>
      <c r="D305" s="1" t="s">
        <v>91</v>
      </c>
      <c r="E305" s="141">
        <v>0</v>
      </c>
      <c r="F305" s="141">
        <v>0</v>
      </c>
      <c r="G305" s="141">
        <f>E305*F305</f>
        <v>0</v>
      </c>
      <c r="H305" s="155">
        <v>0</v>
      </c>
      <c r="I305" s="141">
        <v>0</v>
      </c>
      <c r="J305" s="141">
        <v>0</v>
      </c>
      <c r="K305" s="141">
        <f>I305*J305</f>
        <v>0</v>
      </c>
      <c r="L305" s="155">
        <f>I305/I306*100</f>
        <v>0</v>
      </c>
      <c r="M305" s="141">
        <f t="shared" si="25"/>
        <v>0</v>
      </c>
      <c r="N305" s="141">
        <f t="shared" si="26"/>
        <v>0</v>
      </c>
    </row>
    <row r="306" spans="1:14" ht="12.75">
      <c r="A306" s="1">
        <v>10</v>
      </c>
      <c r="B306" s="687"/>
      <c r="C306" s="687"/>
      <c r="D306" s="9" t="s">
        <v>4</v>
      </c>
      <c r="E306" s="142">
        <f>SUM(E302:E305)</f>
        <v>0</v>
      </c>
      <c r="F306" s="142">
        <v>0</v>
      </c>
      <c r="G306" s="142">
        <f>SUM(G302:G305)</f>
        <v>0</v>
      </c>
      <c r="H306" s="143">
        <v>0</v>
      </c>
      <c r="I306" s="142">
        <f>SUM(I302:I305)</f>
        <v>19</v>
      </c>
      <c r="J306" s="142">
        <f>K306/I306</f>
        <v>120.26315789473684</v>
      </c>
      <c r="K306" s="142">
        <f>SUM(K302:K305)</f>
        <v>2285</v>
      </c>
      <c r="L306" s="143">
        <v>100</v>
      </c>
      <c r="M306" s="142">
        <f t="shared" si="25"/>
        <v>19</v>
      </c>
      <c r="N306" s="142">
        <f t="shared" si="26"/>
        <v>2285</v>
      </c>
    </row>
    <row r="307" spans="1:14" ht="12.75">
      <c r="A307" s="1">
        <v>11</v>
      </c>
      <c r="B307" s="687"/>
      <c r="C307" s="688" t="s">
        <v>92</v>
      </c>
      <c r="D307" s="688"/>
      <c r="E307" s="142">
        <f>E301+E306</f>
        <v>0</v>
      </c>
      <c r="F307" s="142">
        <v>0</v>
      </c>
      <c r="G307" s="142">
        <f>G301+G306</f>
        <v>0</v>
      </c>
      <c r="H307" s="143">
        <v>0</v>
      </c>
      <c r="I307" s="142">
        <f>I301+I306</f>
        <v>119</v>
      </c>
      <c r="J307" s="142">
        <f>K307/I307</f>
        <v>125.61344537815125</v>
      </c>
      <c r="K307" s="142">
        <f>K301+K306</f>
        <v>14948</v>
      </c>
      <c r="L307" s="143">
        <f>I307/I311*100</f>
        <v>40.2027027027027</v>
      </c>
      <c r="M307" s="142">
        <f>E307+I307</f>
        <v>119</v>
      </c>
      <c r="N307" s="142">
        <f t="shared" si="26"/>
        <v>14948</v>
      </c>
    </row>
    <row r="308" spans="1:14" ht="12.75">
      <c r="A308" s="1">
        <v>12</v>
      </c>
      <c r="B308" s="687"/>
      <c r="C308" s="681" t="s">
        <v>93</v>
      </c>
      <c r="D308" s="681"/>
      <c r="E308" s="141">
        <v>0</v>
      </c>
      <c r="F308" s="141">
        <v>0</v>
      </c>
      <c r="G308" s="141">
        <f>E308*F308</f>
        <v>0</v>
      </c>
      <c r="H308" s="155">
        <v>0</v>
      </c>
      <c r="I308" s="141">
        <v>62</v>
      </c>
      <c r="J308" s="141">
        <v>75</v>
      </c>
      <c r="K308" s="141">
        <f>I308*J308</f>
        <v>4650</v>
      </c>
      <c r="L308" s="155">
        <f>I308/I311*100</f>
        <v>20.945945945945947</v>
      </c>
      <c r="M308" s="141">
        <f t="shared" si="25"/>
        <v>62</v>
      </c>
      <c r="N308" s="141">
        <f t="shared" si="26"/>
        <v>4650</v>
      </c>
    </row>
    <row r="309" spans="1:14" ht="12.75">
      <c r="A309" s="1">
        <v>13</v>
      </c>
      <c r="B309" s="687"/>
      <c r="C309" s="681" t="s">
        <v>94</v>
      </c>
      <c r="D309" s="681"/>
      <c r="E309" s="141">
        <v>0</v>
      </c>
      <c r="F309" s="141">
        <v>0</v>
      </c>
      <c r="G309" s="141">
        <f>E309*F309</f>
        <v>0</v>
      </c>
      <c r="H309" s="155">
        <v>0</v>
      </c>
      <c r="I309" s="141">
        <v>115</v>
      </c>
      <c r="J309" s="141">
        <v>62</v>
      </c>
      <c r="K309" s="141">
        <f>I309*J309</f>
        <v>7130</v>
      </c>
      <c r="L309" s="155">
        <f>I309/I311*100</f>
        <v>38.85135135135135</v>
      </c>
      <c r="M309" s="141">
        <f t="shared" si="25"/>
        <v>115</v>
      </c>
      <c r="N309" s="141">
        <f t="shared" si="26"/>
        <v>7130</v>
      </c>
    </row>
    <row r="310" spans="1:14" ht="12.75">
      <c r="A310" s="1">
        <v>14</v>
      </c>
      <c r="B310" s="687"/>
      <c r="C310" s="690" t="s">
        <v>270</v>
      </c>
      <c r="D310" s="691"/>
      <c r="E310" s="141">
        <v>0</v>
      </c>
      <c r="F310" s="141">
        <v>0</v>
      </c>
      <c r="G310" s="141">
        <f>E310*F310</f>
        <v>0</v>
      </c>
      <c r="H310" s="155">
        <v>0</v>
      </c>
      <c r="I310" s="141">
        <v>0</v>
      </c>
      <c r="J310" s="141">
        <v>0</v>
      </c>
      <c r="K310" s="141">
        <f>I310*J310</f>
        <v>0</v>
      </c>
      <c r="L310" s="155">
        <f>I310/I311*100</f>
        <v>0</v>
      </c>
      <c r="M310" s="141">
        <f t="shared" si="25"/>
        <v>0</v>
      </c>
      <c r="N310" s="141">
        <f t="shared" si="26"/>
        <v>0</v>
      </c>
    </row>
    <row r="311" spans="1:14" ht="12.75">
      <c r="A311" s="1">
        <v>15</v>
      </c>
      <c r="B311" s="687"/>
      <c r="C311" s="689" t="s">
        <v>95</v>
      </c>
      <c r="D311" s="689"/>
      <c r="E311" s="238">
        <f>SUM(E307:E310)</f>
        <v>0</v>
      </c>
      <c r="F311" s="238" t="e">
        <f>G311/E311</f>
        <v>#DIV/0!</v>
      </c>
      <c r="G311" s="238">
        <f>SUM(G307:G310)</f>
        <v>0</v>
      </c>
      <c r="H311" s="239">
        <f>H307+H308+H309</f>
        <v>0</v>
      </c>
      <c r="I311" s="238">
        <f>I307+I308+I309</f>
        <v>296</v>
      </c>
      <c r="J311" s="238">
        <f>K311/I311</f>
        <v>90.29729729729729</v>
      </c>
      <c r="K311" s="238">
        <f>SUM(K307:K310)</f>
        <v>26728</v>
      </c>
      <c r="L311" s="239">
        <v>100</v>
      </c>
      <c r="M311" s="238">
        <f>E311+I311</f>
        <v>296</v>
      </c>
      <c r="N311" s="238">
        <f>SUM(N307:N310)</f>
        <v>26728</v>
      </c>
    </row>
    <row r="312" spans="1:14" ht="12.75">
      <c r="A312" s="1">
        <v>16</v>
      </c>
      <c r="B312" s="684" t="s">
        <v>108</v>
      </c>
      <c r="C312" s="684" t="s">
        <v>47</v>
      </c>
      <c r="D312" s="1" t="s">
        <v>96</v>
      </c>
      <c r="E312" s="141">
        <v>0</v>
      </c>
      <c r="F312" s="141">
        <v>0</v>
      </c>
      <c r="G312" s="141">
        <f>E312*F312</f>
        <v>0</v>
      </c>
      <c r="H312" s="155">
        <v>0</v>
      </c>
      <c r="I312" s="141">
        <v>0</v>
      </c>
      <c r="J312" s="141">
        <v>0</v>
      </c>
      <c r="K312" s="141">
        <f>I312*J312</f>
        <v>0</v>
      </c>
      <c r="L312" s="155">
        <v>0</v>
      </c>
      <c r="M312" s="141">
        <f t="shared" si="25"/>
        <v>0</v>
      </c>
      <c r="N312" s="141">
        <f t="shared" si="26"/>
        <v>0</v>
      </c>
    </row>
    <row r="313" spans="1:14" ht="12.75">
      <c r="A313" s="1">
        <v>17</v>
      </c>
      <c r="B313" s="685"/>
      <c r="C313" s="685"/>
      <c r="D313" s="1" t="s">
        <v>97</v>
      </c>
      <c r="E313" s="141">
        <v>0</v>
      </c>
      <c r="F313" s="141">
        <v>0</v>
      </c>
      <c r="G313" s="141">
        <f>E313*F313</f>
        <v>0</v>
      </c>
      <c r="H313" s="155">
        <v>0</v>
      </c>
      <c r="I313" s="141">
        <v>0</v>
      </c>
      <c r="J313" s="141">
        <v>0</v>
      </c>
      <c r="K313" s="141">
        <f>I313*J313</f>
        <v>0</v>
      </c>
      <c r="L313" s="155">
        <v>0</v>
      </c>
      <c r="M313" s="141">
        <f t="shared" si="25"/>
        <v>0</v>
      </c>
      <c r="N313" s="141">
        <f t="shared" si="26"/>
        <v>0</v>
      </c>
    </row>
    <row r="314" spans="1:14" ht="12.75">
      <c r="A314" s="1">
        <v>18</v>
      </c>
      <c r="B314" s="685"/>
      <c r="C314" s="685"/>
      <c r="D314" s="1" t="s">
        <v>98</v>
      </c>
      <c r="E314" s="141">
        <v>0</v>
      </c>
      <c r="F314" s="141">
        <v>0</v>
      </c>
      <c r="G314" s="141">
        <f>E314*F314</f>
        <v>0</v>
      </c>
      <c r="H314" s="155">
        <v>0</v>
      </c>
      <c r="I314" s="141">
        <v>0</v>
      </c>
      <c r="J314" s="141">
        <v>0</v>
      </c>
      <c r="K314" s="141">
        <f>I314*J314</f>
        <v>0</v>
      </c>
      <c r="L314" s="155">
        <v>0</v>
      </c>
      <c r="M314" s="141">
        <f t="shared" si="25"/>
        <v>0</v>
      </c>
      <c r="N314" s="141">
        <f t="shared" si="26"/>
        <v>0</v>
      </c>
    </row>
    <row r="315" spans="1:14" ht="12.75">
      <c r="A315" s="1">
        <v>19</v>
      </c>
      <c r="B315" s="685"/>
      <c r="C315" s="685"/>
      <c r="D315" s="1" t="s">
        <v>99</v>
      </c>
      <c r="E315" s="141">
        <v>0</v>
      </c>
      <c r="F315" s="141">
        <v>0</v>
      </c>
      <c r="G315" s="141">
        <f>E315*F315</f>
        <v>0</v>
      </c>
      <c r="H315" s="155">
        <v>0</v>
      </c>
      <c r="I315" s="141">
        <v>0</v>
      </c>
      <c r="J315" s="141">
        <v>0</v>
      </c>
      <c r="K315" s="141">
        <f>I315*J315</f>
        <v>0</v>
      </c>
      <c r="L315" s="155">
        <v>0</v>
      </c>
      <c r="M315" s="141">
        <f t="shared" si="25"/>
        <v>0</v>
      </c>
      <c r="N315" s="141">
        <f t="shared" si="26"/>
        <v>0</v>
      </c>
    </row>
    <row r="316" spans="1:14" ht="12.75">
      <c r="A316" s="1">
        <v>20</v>
      </c>
      <c r="B316" s="685"/>
      <c r="C316" s="685"/>
      <c r="D316" s="1" t="s">
        <v>100</v>
      </c>
      <c r="E316" s="141">
        <v>0</v>
      </c>
      <c r="F316" s="141">
        <v>0</v>
      </c>
      <c r="G316" s="141">
        <f>E316*F316</f>
        <v>0</v>
      </c>
      <c r="H316" s="155">
        <v>0</v>
      </c>
      <c r="I316" s="141">
        <v>0</v>
      </c>
      <c r="J316" s="141">
        <v>0</v>
      </c>
      <c r="K316" s="141">
        <f>I316*J316</f>
        <v>0</v>
      </c>
      <c r="L316" s="155">
        <v>0</v>
      </c>
      <c r="M316" s="141">
        <f t="shared" si="25"/>
        <v>0</v>
      </c>
      <c r="N316" s="141">
        <f t="shared" si="26"/>
        <v>0</v>
      </c>
    </row>
    <row r="317" spans="1:14" ht="12.75">
      <c r="A317" s="1">
        <v>21</v>
      </c>
      <c r="B317" s="685"/>
      <c r="C317" s="686"/>
      <c r="D317" s="9" t="s">
        <v>4</v>
      </c>
      <c r="E317" s="142">
        <f>SUM(E312:E316)</f>
        <v>0</v>
      </c>
      <c r="F317" s="142">
        <v>0</v>
      </c>
      <c r="G317" s="142">
        <f>SUM(G312:G316)</f>
        <v>0</v>
      </c>
      <c r="H317" s="143">
        <v>0</v>
      </c>
      <c r="I317" s="142">
        <v>0</v>
      </c>
      <c r="J317" s="142">
        <v>0</v>
      </c>
      <c r="K317" s="142">
        <f>SUM(K312:K316)</f>
        <v>0</v>
      </c>
      <c r="L317" s="143">
        <v>100</v>
      </c>
      <c r="M317" s="142">
        <f t="shared" si="25"/>
        <v>0</v>
      </c>
      <c r="N317" s="142">
        <f t="shared" si="26"/>
        <v>0</v>
      </c>
    </row>
    <row r="318" spans="1:14" ht="12.75">
      <c r="A318" s="1">
        <v>22</v>
      </c>
      <c r="B318" s="685"/>
      <c r="C318" s="684" t="s">
        <v>48</v>
      </c>
      <c r="D318" s="1" t="s">
        <v>96</v>
      </c>
      <c r="E318" s="141">
        <v>0</v>
      </c>
      <c r="F318" s="141">
        <v>0</v>
      </c>
      <c r="G318" s="141">
        <f>E318*F318</f>
        <v>0</v>
      </c>
      <c r="H318" s="155">
        <v>0</v>
      </c>
      <c r="I318" s="141">
        <v>0</v>
      </c>
      <c r="J318" s="141">
        <v>0</v>
      </c>
      <c r="K318" s="141">
        <f>I318*J318</f>
        <v>0</v>
      </c>
      <c r="L318" s="155">
        <v>0</v>
      </c>
      <c r="M318" s="141">
        <f t="shared" si="25"/>
        <v>0</v>
      </c>
      <c r="N318" s="141">
        <f t="shared" si="26"/>
        <v>0</v>
      </c>
    </row>
    <row r="319" spans="1:14" ht="12.75">
      <c r="A319" s="1">
        <v>23</v>
      </c>
      <c r="B319" s="685"/>
      <c r="C319" s="685"/>
      <c r="D319" s="1" t="s">
        <v>98</v>
      </c>
      <c r="E319" s="141">
        <v>0</v>
      </c>
      <c r="F319" s="141">
        <v>0</v>
      </c>
      <c r="G319" s="141">
        <f>E319*F319</f>
        <v>0</v>
      </c>
      <c r="H319" s="155">
        <v>0</v>
      </c>
      <c r="I319" s="141">
        <v>0</v>
      </c>
      <c r="J319" s="141">
        <v>0</v>
      </c>
      <c r="K319" s="141">
        <f>I319*J319</f>
        <v>0</v>
      </c>
      <c r="L319" s="155">
        <v>0</v>
      </c>
      <c r="M319" s="141">
        <f t="shared" si="25"/>
        <v>0</v>
      </c>
      <c r="N319" s="141">
        <f t="shared" si="26"/>
        <v>0</v>
      </c>
    </row>
    <row r="320" spans="1:14" ht="12.75">
      <c r="A320" s="1">
        <v>24</v>
      </c>
      <c r="B320" s="685"/>
      <c r="C320" s="685"/>
      <c r="D320" s="1" t="s">
        <v>99</v>
      </c>
      <c r="E320" s="141">
        <v>0</v>
      </c>
      <c r="F320" s="141">
        <v>0</v>
      </c>
      <c r="G320" s="141">
        <f>E320*F320</f>
        <v>0</v>
      </c>
      <c r="H320" s="155">
        <v>0</v>
      </c>
      <c r="I320" s="141">
        <v>0</v>
      </c>
      <c r="J320" s="141">
        <v>0</v>
      </c>
      <c r="K320" s="141">
        <f>I320*J320</f>
        <v>0</v>
      </c>
      <c r="L320" s="155">
        <v>0</v>
      </c>
      <c r="M320" s="141">
        <f t="shared" si="25"/>
        <v>0</v>
      </c>
      <c r="N320" s="141">
        <f t="shared" si="26"/>
        <v>0</v>
      </c>
    </row>
    <row r="321" spans="1:14" ht="12.75">
      <c r="A321" s="1">
        <v>25</v>
      </c>
      <c r="B321" s="685"/>
      <c r="C321" s="685"/>
      <c r="D321" s="1" t="s">
        <v>100</v>
      </c>
      <c r="E321" s="141">
        <v>0</v>
      </c>
      <c r="F321" s="141">
        <v>0</v>
      </c>
      <c r="G321" s="141">
        <f>E321*F321</f>
        <v>0</v>
      </c>
      <c r="H321" s="155">
        <v>0</v>
      </c>
      <c r="I321" s="141">
        <v>0</v>
      </c>
      <c r="J321" s="141">
        <v>0</v>
      </c>
      <c r="K321" s="141">
        <f>I321*J321</f>
        <v>0</v>
      </c>
      <c r="L321" s="155">
        <v>0</v>
      </c>
      <c r="M321" s="141">
        <f t="shared" si="25"/>
        <v>0</v>
      </c>
      <c r="N321" s="141">
        <f t="shared" si="26"/>
        <v>0</v>
      </c>
    </row>
    <row r="322" spans="1:14" ht="12.75">
      <c r="A322" s="1">
        <v>26</v>
      </c>
      <c r="B322" s="685"/>
      <c r="C322" s="686"/>
      <c r="D322" s="9" t="s">
        <v>4</v>
      </c>
      <c r="E322" s="142">
        <f>SUM(E318:E321)</f>
        <v>0</v>
      </c>
      <c r="F322" s="142">
        <v>0</v>
      </c>
      <c r="G322" s="142">
        <f>SUM(G318:G321)</f>
        <v>0</v>
      </c>
      <c r="H322" s="143">
        <v>0</v>
      </c>
      <c r="I322" s="142">
        <v>0</v>
      </c>
      <c r="J322" s="142">
        <v>0</v>
      </c>
      <c r="K322" s="142">
        <f>SUM(K318:K321)</f>
        <v>0</v>
      </c>
      <c r="L322" s="143">
        <v>100</v>
      </c>
      <c r="M322" s="142">
        <f t="shared" si="25"/>
        <v>0</v>
      </c>
      <c r="N322" s="142">
        <f t="shared" si="26"/>
        <v>0</v>
      </c>
    </row>
    <row r="323" spans="1:14" ht="12.75">
      <c r="A323" s="1">
        <v>27</v>
      </c>
      <c r="B323" s="685"/>
      <c r="C323" s="684" t="s">
        <v>101</v>
      </c>
      <c r="D323" s="1" t="s">
        <v>96</v>
      </c>
      <c r="E323" s="141"/>
      <c r="F323" s="141">
        <v>0</v>
      </c>
      <c r="G323" s="141">
        <f>E323*F323</f>
        <v>0</v>
      </c>
      <c r="H323" s="155">
        <v>0</v>
      </c>
      <c r="I323" s="141">
        <v>0</v>
      </c>
      <c r="J323" s="141">
        <v>0</v>
      </c>
      <c r="K323" s="141">
        <f>I323*J323</f>
        <v>0</v>
      </c>
      <c r="L323" s="155">
        <v>0</v>
      </c>
      <c r="M323" s="141">
        <f t="shared" si="25"/>
        <v>0</v>
      </c>
      <c r="N323" s="141">
        <f t="shared" si="26"/>
        <v>0</v>
      </c>
    </row>
    <row r="324" spans="1:14" ht="12.75">
      <c r="A324" s="1">
        <v>28</v>
      </c>
      <c r="B324" s="685"/>
      <c r="C324" s="685"/>
      <c r="D324" s="1" t="s">
        <v>97</v>
      </c>
      <c r="E324" s="141"/>
      <c r="F324" s="141">
        <v>0</v>
      </c>
      <c r="G324" s="141">
        <f>E324*F324</f>
        <v>0</v>
      </c>
      <c r="H324" s="155">
        <v>0</v>
      </c>
      <c r="I324" s="141">
        <v>0</v>
      </c>
      <c r="J324" s="141">
        <v>0</v>
      </c>
      <c r="K324" s="141">
        <f>I324*J324</f>
        <v>0</v>
      </c>
      <c r="L324" s="155">
        <v>0</v>
      </c>
      <c r="M324" s="141">
        <f t="shared" si="25"/>
        <v>0</v>
      </c>
      <c r="N324" s="141">
        <f t="shared" si="26"/>
        <v>0</v>
      </c>
    </row>
    <row r="325" spans="1:14" ht="12.75">
      <c r="A325" s="1">
        <v>29</v>
      </c>
      <c r="B325" s="685"/>
      <c r="C325" s="685"/>
      <c r="D325" s="1" t="s">
        <v>98</v>
      </c>
      <c r="E325" s="141">
        <v>0</v>
      </c>
      <c r="F325" s="141">
        <v>0</v>
      </c>
      <c r="G325" s="141">
        <f>E325*F325</f>
        <v>0</v>
      </c>
      <c r="H325" s="155">
        <v>0</v>
      </c>
      <c r="I325" s="141">
        <v>0</v>
      </c>
      <c r="J325" s="141">
        <v>0</v>
      </c>
      <c r="K325" s="141">
        <f>I325*J325</f>
        <v>0</v>
      </c>
      <c r="L325" s="155">
        <v>0</v>
      </c>
      <c r="M325" s="141">
        <f t="shared" si="25"/>
        <v>0</v>
      </c>
      <c r="N325" s="141">
        <f t="shared" si="26"/>
        <v>0</v>
      </c>
    </row>
    <row r="326" spans="1:14" ht="12.75">
      <c r="A326" s="1">
        <v>30</v>
      </c>
      <c r="B326" s="685"/>
      <c r="C326" s="685"/>
      <c r="D326" s="1" t="s">
        <v>99</v>
      </c>
      <c r="E326" s="141">
        <v>0</v>
      </c>
      <c r="F326" s="141">
        <v>0</v>
      </c>
      <c r="G326" s="141">
        <f>E326*F326</f>
        <v>0</v>
      </c>
      <c r="H326" s="155">
        <v>0</v>
      </c>
      <c r="I326" s="141">
        <v>0</v>
      </c>
      <c r="J326" s="141">
        <v>0</v>
      </c>
      <c r="K326" s="141">
        <f>I326*J326</f>
        <v>0</v>
      </c>
      <c r="L326" s="155">
        <v>0</v>
      </c>
      <c r="M326" s="141">
        <f t="shared" si="25"/>
        <v>0</v>
      </c>
      <c r="N326" s="141">
        <f t="shared" si="26"/>
        <v>0</v>
      </c>
    </row>
    <row r="327" spans="1:14" ht="12.75">
      <c r="A327" s="1">
        <v>31</v>
      </c>
      <c r="B327" s="685"/>
      <c r="C327" s="686"/>
      <c r="D327" s="9" t="s">
        <v>4</v>
      </c>
      <c r="E327" s="142">
        <f>SUM(E323:E326)</f>
        <v>0</v>
      </c>
      <c r="F327" s="142">
        <v>0</v>
      </c>
      <c r="G327" s="142">
        <f>SUM(G323:G326)</f>
        <v>0</v>
      </c>
      <c r="H327" s="143">
        <v>0</v>
      </c>
      <c r="I327" s="142">
        <v>0</v>
      </c>
      <c r="J327" s="142">
        <v>0</v>
      </c>
      <c r="K327" s="142">
        <f>SUM(K323:K326)</f>
        <v>0</v>
      </c>
      <c r="L327" s="143">
        <v>100</v>
      </c>
      <c r="M327" s="142">
        <f t="shared" si="25"/>
        <v>0</v>
      </c>
      <c r="N327" s="142">
        <f t="shared" si="26"/>
        <v>0</v>
      </c>
    </row>
    <row r="328" spans="1:14" ht="12.75">
      <c r="A328" s="1">
        <v>32</v>
      </c>
      <c r="B328" s="685"/>
      <c r="C328" s="681" t="s">
        <v>102</v>
      </c>
      <c r="D328" s="681"/>
      <c r="E328" s="141">
        <v>0</v>
      </c>
      <c r="F328" s="141">
        <v>0</v>
      </c>
      <c r="G328" s="141">
        <f>E328*F328</f>
        <v>0</v>
      </c>
      <c r="H328" s="155">
        <v>0</v>
      </c>
      <c r="I328" s="141">
        <v>0</v>
      </c>
      <c r="J328" s="141">
        <v>0</v>
      </c>
      <c r="K328" s="141">
        <f>I328*J328</f>
        <v>0</v>
      </c>
      <c r="L328" s="155">
        <v>100</v>
      </c>
      <c r="M328" s="141">
        <f t="shared" si="25"/>
        <v>0</v>
      </c>
      <c r="N328" s="141">
        <f t="shared" si="26"/>
        <v>0</v>
      </c>
    </row>
    <row r="329" spans="1:14" ht="12.75">
      <c r="A329" s="1">
        <v>33</v>
      </c>
      <c r="B329" s="685"/>
      <c r="C329" s="688" t="s">
        <v>103</v>
      </c>
      <c r="D329" s="688"/>
      <c r="E329" s="142">
        <f>E317+E322+E327</f>
        <v>0</v>
      </c>
      <c r="F329" s="142">
        <v>0</v>
      </c>
      <c r="G329" s="142">
        <f>G317+G322+G327+G328</f>
        <v>0</v>
      </c>
      <c r="H329" s="143">
        <v>0</v>
      </c>
      <c r="I329" s="142">
        <v>0</v>
      </c>
      <c r="J329" s="142">
        <v>0</v>
      </c>
      <c r="K329" s="142">
        <f>K317+K322+K327+K328</f>
        <v>0</v>
      </c>
      <c r="L329" s="143">
        <f>I329/I333*100</f>
        <v>0</v>
      </c>
      <c r="M329" s="142">
        <f t="shared" si="25"/>
        <v>0</v>
      </c>
      <c r="N329" s="142">
        <f t="shared" si="26"/>
        <v>0</v>
      </c>
    </row>
    <row r="330" spans="1:14" ht="12.75">
      <c r="A330" s="1">
        <v>34</v>
      </c>
      <c r="B330" s="685"/>
      <c r="C330" s="681" t="s">
        <v>104</v>
      </c>
      <c r="D330" s="681"/>
      <c r="E330" s="141">
        <v>0</v>
      </c>
      <c r="F330" s="141">
        <v>0</v>
      </c>
      <c r="G330" s="141">
        <f>E330*F330</f>
        <v>0</v>
      </c>
      <c r="H330" s="155">
        <v>0</v>
      </c>
      <c r="I330" s="141">
        <v>0</v>
      </c>
      <c r="J330" s="141">
        <v>0</v>
      </c>
      <c r="K330" s="141">
        <f>I330*J330</f>
        <v>0</v>
      </c>
      <c r="L330" s="155">
        <f>I330/I333*100</f>
        <v>0</v>
      </c>
      <c r="M330" s="141">
        <f t="shared" si="25"/>
        <v>0</v>
      </c>
      <c r="N330" s="141">
        <f t="shared" si="26"/>
        <v>0</v>
      </c>
    </row>
    <row r="331" spans="1:14" ht="12.75">
      <c r="A331" s="1">
        <v>35</v>
      </c>
      <c r="B331" s="685"/>
      <c r="C331" s="681" t="s">
        <v>94</v>
      </c>
      <c r="D331" s="681"/>
      <c r="E331" s="141">
        <v>0</v>
      </c>
      <c r="F331" s="141">
        <v>0</v>
      </c>
      <c r="G331" s="141">
        <f>E331*F331</f>
        <v>0</v>
      </c>
      <c r="H331" s="155">
        <v>0</v>
      </c>
      <c r="I331" s="141">
        <v>0</v>
      </c>
      <c r="J331" s="141">
        <v>0</v>
      </c>
      <c r="K331" s="141">
        <f>I331*J331</f>
        <v>0</v>
      </c>
      <c r="L331" s="155">
        <f>I331/I333*100</f>
        <v>0</v>
      </c>
      <c r="M331" s="141">
        <f t="shared" si="25"/>
        <v>0</v>
      </c>
      <c r="N331" s="141">
        <f t="shared" si="26"/>
        <v>0</v>
      </c>
    </row>
    <row r="332" spans="1:14" ht="12.75">
      <c r="A332" s="1">
        <v>36</v>
      </c>
      <c r="B332" s="685"/>
      <c r="C332" s="681" t="s">
        <v>105</v>
      </c>
      <c r="D332" s="681"/>
      <c r="E332" s="141">
        <v>0</v>
      </c>
      <c r="F332" s="247">
        <v>0</v>
      </c>
      <c r="G332" s="141">
        <f>E332*F332</f>
        <v>0</v>
      </c>
      <c r="H332" s="155">
        <v>0</v>
      </c>
      <c r="I332" s="141">
        <v>356</v>
      </c>
      <c r="J332" s="247">
        <v>49</v>
      </c>
      <c r="K332" s="141">
        <f>I332*J332</f>
        <v>17444</v>
      </c>
      <c r="L332" s="155">
        <f>I332/I333*100</f>
        <v>100</v>
      </c>
      <c r="M332" s="141">
        <f t="shared" si="25"/>
        <v>356</v>
      </c>
      <c r="N332" s="141">
        <f t="shared" si="26"/>
        <v>17444</v>
      </c>
    </row>
    <row r="333" spans="1:14" ht="12.75">
      <c r="A333" s="1">
        <v>37</v>
      </c>
      <c r="B333" s="685"/>
      <c r="C333" s="689" t="s">
        <v>106</v>
      </c>
      <c r="D333" s="689"/>
      <c r="E333" s="238">
        <f>SUM(E329:E332)</f>
        <v>0</v>
      </c>
      <c r="F333" s="238">
        <v>0</v>
      </c>
      <c r="G333" s="238">
        <f>SUM(G329:G332)</f>
        <v>0</v>
      </c>
      <c r="H333" s="239">
        <v>100</v>
      </c>
      <c r="I333" s="238">
        <f>SUM(I329:I332)</f>
        <v>356</v>
      </c>
      <c r="J333" s="238">
        <f>K333/I333</f>
        <v>49</v>
      </c>
      <c r="K333" s="238">
        <f>SUM(K329:K332)</f>
        <v>17444</v>
      </c>
      <c r="L333" s="239">
        <v>100</v>
      </c>
      <c r="M333" s="238">
        <f t="shared" si="25"/>
        <v>356</v>
      </c>
      <c r="N333" s="238">
        <f t="shared" si="26"/>
        <v>17444</v>
      </c>
    </row>
    <row r="334" spans="1:14" ht="12.75">
      <c r="A334" s="1">
        <v>38</v>
      </c>
      <c r="B334" s="685"/>
      <c r="C334" s="681" t="s">
        <v>107</v>
      </c>
      <c r="D334" s="681"/>
      <c r="E334" s="141">
        <v>0</v>
      </c>
      <c r="F334" s="141">
        <v>0</v>
      </c>
      <c r="G334" s="141">
        <f>E334*F334</f>
        <v>0</v>
      </c>
      <c r="H334" s="155">
        <v>0</v>
      </c>
      <c r="I334" s="141">
        <v>0</v>
      </c>
      <c r="J334" s="141">
        <v>0</v>
      </c>
      <c r="K334" s="141">
        <f>I334*J334</f>
        <v>0</v>
      </c>
      <c r="L334" s="155">
        <v>100</v>
      </c>
      <c r="M334" s="141">
        <f t="shared" si="25"/>
        <v>0</v>
      </c>
      <c r="N334" s="141">
        <f t="shared" si="26"/>
        <v>0</v>
      </c>
    </row>
    <row r="335" spans="1:14" ht="12.75">
      <c r="A335" s="248">
        <v>39</v>
      </c>
      <c r="B335" s="249"/>
      <c r="C335" s="694" t="s">
        <v>15</v>
      </c>
      <c r="D335" s="694"/>
      <c r="E335" s="240">
        <f>E311+E333+E334</f>
        <v>0</v>
      </c>
      <c r="F335" s="240">
        <v>0</v>
      </c>
      <c r="G335" s="240">
        <f>G311+G333+G334</f>
        <v>0</v>
      </c>
      <c r="H335" s="241">
        <v>0</v>
      </c>
      <c r="I335" s="240">
        <f>I311+I333+I334</f>
        <v>652</v>
      </c>
      <c r="J335" s="240">
        <f>K335/I335</f>
        <v>67.74846625766871</v>
      </c>
      <c r="K335" s="240">
        <f>K311+K333+K334</f>
        <v>44172</v>
      </c>
      <c r="L335" s="241">
        <v>0</v>
      </c>
      <c r="M335" s="240">
        <f t="shared" si="25"/>
        <v>652</v>
      </c>
      <c r="N335" s="240">
        <f t="shared" si="26"/>
        <v>44172</v>
      </c>
    </row>
  </sheetData>
  <sheetProtection/>
  <mergeCells count="206">
    <mergeCell ref="C334:D334"/>
    <mergeCell ref="C335:D335"/>
    <mergeCell ref="B312:B334"/>
    <mergeCell ref="C312:C317"/>
    <mergeCell ref="C318:C322"/>
    <mergeCell ref="C323:C327"/>
    <mergeCell ref="C328:D328"/>
    <mergeCell ref="C329:D329"/>
    <mergeCell ref="C330:D330"/>
    <mergeCell ref="C331:D331"/>
    <mergeCell ref="C332:D332"/>
    <mergeCell ref="C333:D333"/>
    <mergeCell ref="B297:B311"/>
    <mergeCell ref="C297:C301"/>
    <mergeCell ref="C302:C306"/>
    <mergeCell ref="C307:D307"/>
    <mergeCell ref="C308:D308"/>
    <mergeCell ref="C309:D309"/>
    <mergeCell ref="C310:D310"/>
    <mergeCell ref="C311:D311"/>
    <mergeCell ref="B294:D294"/>
    <mergeCell ref="A295:A296"/>
    <mergeCell ref="B295:D296"/>
    <mergeCell ref="E295:H295"/>
    <mergeCell ref="I295:L295"/>
    <mergeCell ref="M295:N295"/>
    <mergeCell ref="C287:D287"/>
    <mergeCell ref="C288:D288"/>
    <mergeCell ref="A291:D291"/>
    <mergeCell ref="A292:D292"/>
    <mergeCell ref="G292:I292"/>
    <mergeCell ref="A293:N293"/>
    <mergeCell ref="B265:B287"/>
    <mergeCell ref="C265:C270"/>
    <mergeCell ref="C271:C275"/>
    <mergeCell ref="C276:C280"/>
    <mergeCell ref="C281:D281"/>
    <mergeCell ref="C282:D282"/>
    <mergeCell ref="C283:D283"/>
    <mergeCell ref="C284:D284"/>
    <mergeCell ref="C285:D285"/>
    <mergeCell ref="C286:D286"/>
    <mergeCell ref="B250:B264"/>
    <mergeCell ref="C250:C254"/>
    <mergeCell ref="C255:C259"/>
    <mergeCell ref="C260:D260"/>
    <mergeCell ref="C261:D261"/>
    <mergeCell ref="C262:D262"/>
    <mergeCell ref="C263:D263"/>
    <mergeCell ref="C264:D264"/>
    <mergeCell ref="A244:D244"/>
    <mergeCell ref="A245:D245"/>
    <mergeCell ref="G245:I245"/>
    <mergeCell ref="A246:N246"/>
    <mergeCell ref="B247:D247"/>
    <mergeCell ref="A248:A249"/>
    <mergeCell ref="B248:D249"/>
    <mergeCell ref="E248:H248"/>
    <mergeCell ref="I248:L248"/>
    <mergeCell ref="M248:N248"/>
    <mergeCell ref="E5:H5"/>
    <mergeCell ref="A5:A6"/>
    <mergeCell ref="B5:D6"/>
    <mergeCell ref="B7:B21"/>
    <mergeCell ref="C7:C11"/>
    <mergeCell ref="C12:C16"/>
    <mergeCell ref="C17:D17"/>
    <mergeCell ref="C18:D18"/>
    <mergeCell ref="C20:D20"/>
    <mergeCell ref="C19:D19"/>
    <mergeCell ref="G99:I99"/>
    <mergeCell ref="G147:I147"/>
    <mergeCell ref="I5:L5"/>
    <mergeCell ref="M5:N5"/>
    <mergeCell ref="M54:N54"/>
    <mergeCell ref="E54:H54"/>
    <mergeCell ref="I54:L54"/>
    <mergeCell ref="A100:N100"/>
    <mergeCell ref="A102:A103"/>
    <mergeCell ref="B102:D103"/>
    <mergeCell ref="C28:C32"/>
    <mergeCell ref="C33:C37"/>
    <mergeCell ref="C38:D38"/>
    <mergeCell ref="C21:D21"/>
    <mergeCell ref="C44:D44"/>
    <mergeCell ref="C39:D39"/>
    <mergeCell ref="C22:C27"/>
    <mergeCell ref="A1:D1"/>
    <mergeCell ref="A2:D2"/>
    <mergeCell ref="A3:N3"/>
    <mergeCell ref="G2:I2"/>
    <mergeCell ref="C45:D45"/>
    <mergeCell ref="B22:B44"/>
    <mergeCell ref="C40:D40"/>
    <mergeCell ref="C41:D41"/>
    <mergeCell ref="C42:D42"/>
    <mergeCell ref="C43:D43"/>
    <mergeCell ref="A54:A55"/>
    <mergeCell ref="B54:D55"/>
    <mergeCell ref="A50:D50"/>
    <mergeCell ref="A51:D51"/>
    <mergeCell ref="A52:N52"/>
    <mergeCell ref="G51:I51"/>
    <mergeCell ref="B56:B69"/>
    <mergeCell ref="C56:C60"/>
    <mergeCell ref="C61:C65"/>
    <mergeCell ref="C66:D66"/>
    <mergeCell ref="C67:D67"/>
    <mergeCell ref="C68:D68"/>
    <mergeCell ref="C69:D69"/>
    <mergeCell ref="A98:D98"/>
    <mergeCell ref="A99:D99"/>
    <mergeCell ref="B70:B92"/>
    <mergeCell ref="C70:C75"/>
    <mergeCell ref="C76:C80"/>
    <mergeCell ref="C91:D91"/>
    <mergeCell ref="C81:C85"/>
    <mergeCell ref="C86:D86"/>
    <mergeCell ref="I102:L102"/>
    <mergeCell ref="C87:D87"/>
    <mergeCell ref="C88:D88"/>
    <mergeCell ref="C89:D89"/>
    <mergeCell ref="C90:D90"/>
    <mergeCell ref="B104:B117"/>
    <mergeCell ref="C104:C108"/>
    <mergeCell ref="C109:C113"/>
    <mergeCell ref="C92:D92"/>
    <mergeCell ref="C93:D93"/>
    <mergeCell ref="M102:N102"/>
    <mergeCell ref="C141:D141"/>
    <mergeCell ref="C139:D139"/>
    <mergeCell ref="C135:D135"/>
    <mergeCell ref="C114:D114"/>
    <mergeCell ref="C115:D115"/>
    <mergeCell ref="C116:D116"/>
    <mergeCell ref="C117:D117"/>
    <mergeCell ref="C136:D136"/>
    <mergeCell ref="E102:H102"/>
    <mergeCell ref="B118:B140"/>
    <mergeCell ref="C118:C123"/>
    <mergeCell ref="C124:C128"/>
    <mergeCell ref="C137:D137"/>
    <mergeCell ref="C138:D138"/>
    <mergeCell ref="C140:D140"/>
    <mergeCell ref="C129:C133"/>
    <mergeCell ref="C134:D134"/>
    <mergeCell ref="A148:N148"/>
    <mergeCell ref="A150:A151"/>
    <mergeCell ref="B150:D151"/>
    <mergeCell ref="E150:H150"/>
    <mergeCell ref="I150:L150"/>
    <mergeCell ref="M150:N150"/>
    <mergeCell ref="A146:D146"/>
    <mergeCell ref="A147:D147"/>
    <mergeCell ref="C189:D189"/>
    <mergeCell ref="A195:D195"/>
    <mergeCell ref="B152:B165"/>
    <mergeCell ref="C152:C156"/>
    <mergeCell ref="C157:C161"/>
    <mergeCell ref="C162:D162"/>
    <mergeCell ref="C163:D163"/>
    <mergeCell ref="C164:D164"/>
    <mergeCell ref="C165:D165"/>
    <mergeCell ref="C183:D183"/>
    <mergeCell ref="B166:B188"/>
    <mergeCell ref="C166:C171"/>
    <mergeCell ref="C172:C176"/>
    <mergeCell ref="C187:D187"/>
    <mergeCell ref="C177:C181"/>
    <mergeCell ref="C182:D182"/>
    <mergeCell ref="C185:D185"/>
    <mergeCell ref="C186:D186"/>
    <mergeCell ref="C188:D188"/>
    <mergeCell ref="C184:D184"/>
    <mergeCell ref="C213:D213"/>
    <mergeCell ref="A196:N196"/>
    <mergeCell ref="A198:A199"/>
    <mergeCell ref="B198:D199"/>
    <mergeCell ref="E198:H198"/>
    <mergeCell ref="I198:L198"/>
    <mergeCell ref="M198:N198"/>
    <mergeCell ref="G195:I195"/>
    <mergeCell ref="C234:D234"/>
    <mergeCell ref="C235:D235"/>
    <mergeCell ref="C236:D236"/>
    <mergeCell ref="C226:C230"/>
    <mergeCell ref="C231:D231"/>
    <mergeCell ref="C232:D232"/>
    <mergeCell ref="C233:D233"/>
    <mergeCell ref="B200:B214"/>
    <mergeCell ref="C200:C204"/>
    <mergeCell ref="C205:C209"/>
    <mergeCell ref="C210:D210"/>
    <mergeCell ref="C211:D211"/>
    <mergeCell ref="C212:D212"/>
    <mergeCell ref="C214:D214"/>
    <mergeCell ref="C237:D237"/>
    <mergeCell ref="C238:D238"/>
    <mergeCell ref="B4:D4"/>
    <mergeCell ref="B53:D53"/>
    <mergeCell ref="B101:D101"/>
    <mergeCell ref="B149:D149"/>
    <mergeCell ref="B197:D197"/>
    <mergeCell ref="B215:B237"/>
    <mergeCell ref="C215:C220"/>
    <mergeCell ref="C221:C225"/>
  </mergeCells>
  <printOptions horizontalCentered="1"/>
  <pageMargins left="0.7480314960629921" right="0.7480314960629921" top="0.3937007874015748" bottom="0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4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4.7109375" style="0" customWidth="1"/>
    <col min="2" max="2" width="8.7109375" style="0" customWidth="1"/>
    <col min="3" max="3" width="8.421875" style="0" customWidth="1"/>
    <col min="4" max="5" width="8.8515625" style="0" customWidth="1"/>
    <col min="6" max="8" width="9.00390625" style="0" customWidth="1"/>
    <col min="9" max="9" width="8.8515625" style="0" customWidth="1"/>
    <col min="10" max="10" width="8.421875" style="0" customWidth="1"/>
    <col min="11" max="11" width="8.28125" style="0" customWidth="1"/>
    <col min="12" max="13" width="8.7109375" style="0" customWidth="1"/>
    <col min="14" max="14" width="8.28125" style="0" customWidth="1"/>
    <col min="15" max="15" width="10.57421875" style="0" customWidth="1"/>
    <col min="20" max="20" width="11.00390625" style="0" bestFit="1" customWidth="1"/>
  </cols>
  <sheetData>
    <row r="1" spans="1:3" ht="12.75">
      <c r="A1" s="497" t="s">
        <v>22</v>
      </c>
      <c r="B1" s="497"/>
      <c r="C1" s="497"/>
    </row>
    <row r="2" spans="1:9" ht="12.75">
      <c r="A2" s="497" t="s">
        <v>23</v>
      </c>
      <c r="B2" s="497"/>
      <c r="C2" s="497"/>
      <c r="E2" s="26"/>
      <c r="F2" s="26"/>
      <c r="G2" s="2"/>
      <c r="H2" s="26"/>
      <c r="I2" s="26"/>
    </row>
    <row r="3" spans="1:14" ht="12.75">
      <c r="A3" s="26" t="s">
        <v>112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2.75">
      <c r="A5" s="498" t="s">
        <v>21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</row>
    <row r="6" spans="1:15" ht="12.75">
      <c r="A6" s="498" t="s">
        <v>515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</row>
    <row r="7" spans="1:14" ht="12.75">
      <c r="A7" s="2"/>
      <c r="B7" s="2"/>
      <c r="C7" s="2"/>
      <c r="D7" s="2"/>
      <c r="E7" s="2" t="s">
        <v>616</v>
      </c>
      <c r="F7" s="2"/>
      <c r="G7" s="2"/>
      <c r="H7" s="2"/>
      <c r="I7" s="2"/>
      <c r="J7" s="2"/>
      <c r="K7" s="2"/>
      <c r="L7" s="2"/>
      <c r="M7" s="2"/>
      <c r="N7" s="2"/>
    </row>
    <row r="8" spans="12:15" ht="12.75">
      <c r="L8" s="28"/>
      <c r="M8" s="28"/>
      <c r="N8" s="502" t="s">
        <v>360</v>
      </c>
      <c r="O8" s="502"/>
    </row>
    <row r="9" spans="1:15" ht="15" customHeight="1">
      <c r="A9" s="170" t="s">
        <v>319</v>
      </c>
      <c r="B9" s="699" t="s">
        <v>85</v>
      </c>
      <c r="C9" s="699" t="s">
        <v>83</v>
      </c>
      <c r="D9" s="523" t="s">
        <v>366</v>
      </c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499" t="s">
        <v>126</v>
      </c>
    </row>
    <row r="10" spans="1:15" ht="15" customHeight="1">
      <c r="A10" s="176" t="s">
        <v>321</v>
      </c>
      <c r="B10" s="700"/>
      <c r="C10" s="700"/>
      <c r="D10" s="102" t="s">
        <v>311</v>
      </c>
      <c r="E10" s="101" t="s">
        <v>312</v>
      </c>
      <c r="F10" s="101" t="s">
        <v>168</v>
      </c>
      <c r="G10" s="101" t="s">
        <v>313</v>
      </c>
      <c r="H10" s="101" t="s">
        <v>314</v>
      </c>
      <c r="I10" s="101" t="s">
        <v>169</v>
      </c>
      <c r="J10" s="101" t="s">
        <v>315</v>
      </c>
      <c r="K10" s="101" t="s">
        <v>171</v>
      </c>
      <c r="L10" s="101" t="s">
        <v>172</v>
      </c>
      <c r="M10" s="101" t="s">
        <v>317</v>
      </c>
      <c r="N10" s="100" t="s">
        <v>316</v>
      </c>
      <c r="O10" s="501"/>
    </row>
    <row r="11" spans="1:15" ht="15" customHeight="1">
      <c r="A11" s="103" t="s">
        <v>320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106"/>
    </row>
    <row r="12" spans="1:15" ht="15" customHeight="1">
      <c r="A12" s="4" t="s">
        <v>2</v>
      </c>
      <c r="B12" s="39">
        <v>22403</v>
      </c>
      <c r="C12" s="39">
        <v>101</v>
      </c>
      <c r="D12" s="39">
        <v>2667903</v>
      </c>
      <c r="E12" s="39">
        <v>176646</v>
      </c>
      <c r="F12" s="39">
        <v>0</v>
      </c>
      <c r="G12" s="83">
        <v>0</v>
      </c>
      <c r="H12" s="83">
        <v>0</v>
      </c>
      <c r="I12" s="39">
        <v>0</v>
      </c>
      <c r="J12" s="39">
        <v>0</v>
      </c>
      <c r="K12" s="39">
        <v>0</v>
      </c>
      <c r="L12" s="39">
        <v>0</v>
      </c>
      <c r="M12" s="91">
        <v>0</v>
      </c>
      <c r="N12" s="91">
        <v>0</v>
      </c>
      <c r="O12" s="39">
        <f>SUM(D12:N12)</f>
        <v>2844549</v>
      </c>
    </row>
    <row r="13" spans="1:15" ht="15" customHeight="1">
      <c r="A13" s="4" t="s">
        <v>3</v>
      </c>
      <c r="B13" s="39">
        <v>43117</v>
      </c>
      <c r="C13" s="39">
        <f>O13/B13</f>
        <v>98.44583342996961</v>
      </c>
      <c r="D13" s="39">
        <v>3307462</v>
      </c>
      <c r="E13" s="381">
        <v>937227</v>
      </c>
      <c r="F13" s="39">
        <v>0</v>
      </c>
      <c r="G13" s="83">
        <v>0</v>
      </c>
      <c r="H13" s="83">
        <v>0</v>
      </c>
      <c r="I13" s="39">
        <v>0</v>
      </c>
      <c r="J13" s="39">
        <v>0</v>
      </c>
      <c r="K13" s="39">
        <v>0</v>
      </c>
      <c r="L13" s="39">
        <v>0</v>
      </c>
      <c r="M13" s="91">
        <v>0</v>
      </c>
      <c r="N13" s="91">
        <v>0</v>
      </c>
      <c r="O13" s="39">
        <f>SUM(D13:N13)</f>
        <v>4244689</v>
      </c>
    </row>
    <row r="14" spans="1:15" ht="15" customHeight="1">
      <c r="A14" s="56" t="s">
        <v>291</v>
      </c>
      <c r="B14" s="51">
        <f>SUM(B12:B13)</f>
        <v>65520</v>
      </c>
      <c r="C14" s="51">
        <f>O14/B14</f>
        <v>108.19960317460317</v>
      </c>
      <c r="D14" s="51">
        <f aca="true" t="shared" si="0" ref="D14:O14">SUM(D12:D13)</f>
        <v>5975365</v>
      </c>
      <c r="E14" s="51">
        <f t="shared" si="0"/>
        <v>1113873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69">
        <f t="shared" si="0"/>
        <v>7089238</v>
      </c>
    </row>
    <row r="15" spans="1:15" ht="15" customHeight="1">
      <c r="A15" s="94" t="s">
        <v>322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5" ht="15" customHeight="1">
      <c r="A16" s="4" t="s">
        <v>2</v>
      </c>
      <c r="B16" s="39">
        <v>7200</v>
      </c>
      <c r="C16" s="39">
        <f>O16/B16</f>
        <v>98.94083333333333</v>
      </c>
      <c r="D16" s="39">
        <v>683509</v>
      </c>
      <c r="E16" s="39">
        <v>28865</v>
      </c>
      <c r="F16" s="39">
        <v>0</v>
      </c>
      <c r="G16" s="83">
        <v>0</v>
      </c>
      <c r="H16" s="83">
        <v>0</v>
      </c>
      <c r="I16" s="39">
        <v>0</v>
      </c>
      <c r="J16" s="39">
        <v>0</v>
      </c>
      <c r="K16" s="39">
        <v>0</v>
      </c>
      <c r="L16" s="39">
        <v>0</v>
      </c>
      <c r="M16" s="91">
        <v>0</v>
      </c>
      <c r="N16" s="91">
        <v>0</v>
      </c>
      <c r="O16" s="39">
        <f>SUM(D16:N16)</f>
        <v>712374</v>
      </c>
    </row>
    <row r="17" spans="1:15" ht="15" customHeight="1">
      <c r="A17" s="4" t="s">
        <v>3</v>
      </c>
      <c r="B17" s="39">
        <v>16591</v>
      </c>
      <c r="C17" s="39">
        <f>O17/B17</f>
        <v>45.03513953348201</v>
      </c>
      <c r="D17" s="39">
        <v>565124</v>
      </c>
      <c r="E17" s="39">
        <v>182054</v>
      </c>
      <c r="F17" s="39">
        <v>0</v>
      </c>
      <c r="G17" s="83">
        <v>0</v>
      </c>
      <c r="H17" s="83">
        <v>0</v>
      </c>
      <c r="I17" s="39">
        <v>0</v>
      </c>
      <c r="J17" s="39">
        <v>0</v>
      </c>
      <c r="K17" s="39">
        <v>0</v>
      </c>
      <c r="L17" s="39">
        <v>0</v>
      </c>
      <c r="M17" s="91">
        <v>0</v>
      </c>
      <c r="N17" s="91">
        <v>0</v>
      </c>
      <c r="O17" s="39">
        <f>SUM(D17:N17)</f>
        <v>747178</v>
      </c>
    </row>
    <row r="18" spans="1:15" ht="15" customHeight="1">
      <c r="A18" s="56" t="s">
        <v>291</v>
      </c>
      <c r="B18" s="51">
        <f>SUM(B16:B17)</f>
        <v>23791</v>
      </c>
      <c r="C18" s="51">
        <f>O18/B18</f>
        <v>61.34891345466773</v>
      </c>
      <c r="D18" s="51">
        <v>3</v>
      </c>
      <c r="E18" s="51">
        <f aca="true" t="shared" si="1" ref="E18:O18">SUM(E16:E17)</f>
        <v>210919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69">
        <f t="shared" si="1"/>
        <v>1459552</v>
      </c>
    </row>
    <row r="19" spans="1:15" ht="15" customHeight="1">
      <c r="A19" s="57" t="s">
        <v>9</v>
      </c>
      <c r="B19" s="80">
        <f>B14+B18</f>
        <v>89311</v>
      </c>
      <c r="C19" s="80">
        <f>O19/B19</f>
        <v>95.71934028283191</v>
      </c>
      <c r="D19" s="80">
        <f aca="true" t="shared" si="2" ref="D19:O19">D14+D18</f>
        <v>5975368</v>
      </c>
      <c r="E19" s="80">
        <f t="shared" si="2"/>
        <v>1324792</v>
      </c>
      <c r="F19" s="80">
        <f t="shared" si="2"/>
        <v>0</v>
      </c>
      <c r="G19" s="80">
        <f t="shared" si="2"/>
        <v>0</v>
      </c>
      <c r="H19" s="80">
        <f t="shared" si="2"/>
        <v>0</v>
      </c>
      <c r="I19" s="80">
        <f t="shared" si="2"/>
        <v>0</v>
      </c>
      <c r="J19" s="80">
        <f t="shared" si="2"/>
        <v>0</v>
      </c>
      <c r="K19" s="80">
        <f t="shared" si="2"/>
        <v>0</v>
      </c>
      <c r="L19" s="80">
        <f t="shared" si="2"/>
        <v>0</v>
      </c>
      <c r="M19" s="80">
        <f t="shared" si="2"/>
        <v>0</v>
      </c>
      <c r="N19" s="80">
        <f t="shared" si="2"/>
        <v>0</v>
      </c>
      <c r="O19" s="80">
        <f t="shared" si="2"/>
        <v>8548790</v>
      </c>
    </row>
    <row r="20" spans="5:10" ht="15" customHeight="1">
      <c r="E20" s="192"/>
      <c r="F20" s="193"/>
      <c r="G20" s="193"/>
      <c r="H20" s="193"/>
      <c r="I20" s="193"/>
      <c r="J20" s="192"/>
    </row>
    <row r="21" spans="1:15" ht="15" customHeight="1">
      <c r="A21" s="696" t="s">
        <v>323</v>
      </c>
      <c r="B21" s="697"/>
      <c r="C21" s="698"/>
      <c r="D21" s="69">
        <v>5786616</v>
      </c>
      <c r="E21" s="69">
        <v>1031615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69">
        <f>SUM(D21:N21)</f>
        <v>6818231</v>
      </c>
    </row>
    <row r="22" spans="1:15" ht="15" customHeight="1">
      <c r="A22" s="681" t="s">
        <v>397</v>
      </c>
      <c r="B22" s="681"/>
      <c r="C22" s="681"/>
      <c r="D22" s="39">
        <f>D21*2/100</f>
        <v>115732.32</v>
      </c>
      <c r="E22" s="39">
        <f>E21*2/100</f>
        <v>20632.3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39">
        <f>SUM(D22:N22)</f>
        <v>136364.62</v>
      </c>
    </row>
    <row r="23" spans="1:15" ht="15" customHeight="1">
      <c r="A23" s="681" t="s">
        <v>324</v>
      </c>
      <c r="B23" s="681"/>
      <c r="C23" s="681"/>
      <c r="D23" s="39">
        <f>D21*5/100</f>
        <v>289330.8</v>
      </c>
      <c r="E23" s="39">
        <f>E21*5/100</f>
        <v>51580.75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39">
        <f>SUM(D23:N23)</f>
        <v>340911.55</v>
      </c>
    </row>
    <row r="24" spans="1:15" ht="15" customHeight="1">
      <c r="A24" s="694" t="s">
        <v>325</v>
      </c>
      <c r="B24" s="694"/>
      <c r="C24" s="694"/>
      <c r="D24" s="52">
        <f aca="true" t="shared" si="3" ref="D24:O24">SUM(D22:D23)</f>
        <v>405063.12</v>
      </c>
      <c r="E24" s="52">
        <f t="shared" si="3"/>
        <v>72213.05</v>
      </c>
      <c r="F24" s="52">
        <f t="shared" si="3"/>
        <v>0</v>
      </c>
      <c r="G24" s="52">
        <f t="shared" si="3"/>
        <v>0</v>
      </c>
      <c r="H24" s="52">
        <f t="shared" si="3"/>
        <v>0</v>
      </c>
      <c r="I24" s="52">
        <f t="shared" si="3"/>
        <v>0</v>
      </c>
      <c r="J24" s="52">
        <f t="shared" si="3"/>
        <v>0</v>
      </c>
      <c r="K24" s="52">
        <f t="shared" si="3"/>
        <v>0</v>
      </c>
      <c r="L24" s="52">
        <f t="shared" si="3"/>
        <v>0</v>
      </c>
      <c r="M24" s="52">
        <f t="shared" si="3"/>
        <v>0</v>
      </c>
      <c r="N24" s="52">
        <f t="shared" si="3"/>
        <v>0</v>
      </c>
      <c r="O24" s="52">
        <f t="shared" si="3"/>
        <v>477276.17</v>
      </c>
    </row>
    <row r="40" spans="1:3" ht="12.75">
      <c r="A40" s="497" t="s">
        <v>22</v>
      </c>
      <c r="B40" s="497"/>
      <c r="C40" s="497"/>
    </row>
    <row r="41" spans="1:9" ht="12.75">
      <c r="A41" s="497" t="s">
        <v>23</v>
      </c>
      <c r="B41" s="497"/>
      <c r="C41" s="497"/>
      <c r="E41" s="26"/>
      <c r="F41" s="26"/>
      <c r="G41" s="2"/>
      <c r="H41" s="26"/>
      <c r="I41" s="26"/>
    </row>
    <row r="42" spans="1:14" ht="12.75">
      <c r="A42" s="26" t="s">
        <v>65</v>
      </c>
      <c r="B42" s="26"/>
      <c r="C42" s="26"/>
      <c r="D42" s="26"/>
      <c r="E42" s="26"/>
      <c r="F42" s="26"/>
      <c r="G42" s="26"/>
      <c r="H42" s="191"/>
      <c r="I42" s="191"/>
      <c r="J42" s="26"/>
      <c r="K42" s="26"/>
      <c r="L42" s="26"/>
      <c r="M42" s="26"/>
      <c r="N42" s="26"/>
    </row>
    <row r="43" spans="1:14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5" ht="12.75">
      <c r="A44" s="498" t="s">
        <v>21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</row>
    <row r="45" spans="1:15" ht="12.75">
      <c r="A45" s="498" t="s">
        <v>515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2:15" ht="12.75">
      <c r="L47" s="28"/>
      <c r="M47" s="28"/>
      <c r="N47" s="502" t="s">
        <v>361</v>
      </c>
      <c r="O47" s="502"/>
    </row>
    <row r="48" spans="1:15" ht="15" customHeight="1">
      <c r="A48" s="170" t="s">
        <v>319</v>
      </c>
      <c r="B48" s="699" t="s">
        <v>85</v>
      </c>
      <c r="C48" s="699" t="s">
        <v>83</v>
      </c>
      <c r="D48" s="523" t="s">
        <v>366</v>
      </c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499" t="s">
        <v>126</v>
      </c>
    </row>
    <row r="49" spans="1:20" ht="15" customHeight="1">
      <c r="A49" s="176" t="s">
        <v>321</v>
      </c>
      <c r="B49" s="700"/>
      <c r="C49" s="700"/>
      <c r="D49" s="102" t="s">
        <v>311</v>
      </c>
      <c r="E49" s="101" t="s">
        <v>312</v>
      </c>
      <c r="F49" s="101" t="s">
        <v>168</v>
      </c>
      <c r="G49" s="101" t="s">
        <v>313</v>
      </c>
      <c r="H49" s="101" t="s">
        <v>314</v>
      </c>
      <c r="I49" s="101" t="s">
        <v>169</v>
      </c>
      <c r="J49" s="101" t="s">
        <v>315</v>
      </c>
      <c r="K49" s="101" t="s">
        <v>171</v>
      </c>
      <c r="L49" s="101" t="s">
        <v>172</v>
      </c>
      <c r="M49" s="101" t="s">
        <v>317</v>
      </c>
      <c r="N49" s="100" t="s">
        <v>316</v>
      </c>
      <c r="O49" s="501"/>
      <c r="R49">
        <v>430404</v>
      </c>
      <c r="S49" s="382">
        <f>R49/R56*100</f>
        <v>13.37237716339843</v>
      </c>
      <c r="T49" s="383">
        <f>S49*T56/100</f>
        <v>463871.3157743806</v>
      </c>
    </row>
    <row r="50" spans="1:20" ht="15" customHeight="1">
      <c r="A50" s="103" t="s">
        <v>320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106"/>
      <c r="R50">
        <v>535682</v>
      </c>
      <c r="S50" s="382">
        <f>R50/R56*100</f>
        <v>16.6432973291224</v>
      </c>
      <c r="T50" s="383">
        <f>S50*T56/100</f>
        <v>577335.5130915412</v>
      </c>
    </row>
    <row r="51" spans="1:20" ht="15" customHeight="1">
      <c r="A51" s="4" t="s">
        <v>2</v>
      </c>
      <c r="B51" s="68">
        <v>9634</v>
      </c>
      <c r="C51" s="42">
        <v>116</v>
      </c>
      <c r="D51" s="68">
        <v>173167</v>
      </c>
      <c r="E51" s="68">
        <v>41472</v>
      </c>
      <c r="F51" s="68">
        <v>589474</v>
      </c>
      <c r="G51" s="42">
        <v>308328</v>
      </c>
      <c r="H51" s="42">
        <v>0</v>
      </c>
      <c r="I51" s="68">
        <v>1386</v>
      </c>
      <c r="J51" s="68">
        <v>0</v>
      </c>
      <c r="K51" s="68">
        <v>0</v>
      </c>
      <c r="L51" s="68">
        <v>0</v>
      </c>
      <c r="M51" s="75">
        <v>0</v>
      </c>
      <c r="N51" s="75">
        <v>0</v>
      </c>
      <c r="O51" s="39">
        <f>SUM(D51:N51)</f>
        <v>1113827</v>
      </c>
      <c r="R51">
        <v>1210820</v>
      </c>
      <c r="S51" s="382">
        <f>R51/R56*100</f>
        <v>37.61940343720339</v>
      </c>
      <c r="T51" s="383">
        <f>S51*T56/100</f>
        <v>1304970.8333703578</v>
      </c>
    </row>
    <row r="52" spans="1:20" ht="15" customHeight="1">
      <c r="A52" s="4" t="s">
        <v>3</v>
      </c>
      <c r="B52" s="68">
        <v>33388</v>
      </c>
      <c r="C52" s="42">
        <v>82</v>
      </c>
      <c r="D52" s="68">
        <v>458877</v>
      </c>
      <c r="E52" s="68">
        <v>551323</v>
      </c>
      <c r="F52" s="68">
        <v>892669</v>
      </c>
      <c r="G52" s="42">
        <v>152441</v>
      </c>
      <c r="H52" s="42">
        <v>0</v>
      </c>
      <c r="I52" s="68">
        <v>672459</v>
      </c>
      <c r="J52" s="68">
        <v>0</v>
      </c>
      <c r="K52" s="68">
        <v>0</v>
      </c>
      <c r="L52" s="68">
        <v>0</v>
      </c>
      <c r="M52" s="75">
        <v>0</v>
      </c>
      <c r="N52" s="75">
        <v>0</v>
      </c>
      <c r="O52" s="39">
        <f>SUM(D52:N52)</f>
        <v>2727769</v>
      </c>
      <c r="R52">
        <v>411167</v>
      </c>
      <c r="S52" s="382">
        <f>R52/R56*100</f>
        <v>12.774695869794522</v>
      </c>
      <c r="T52" s="383">
        <f>S52*T56/100</f>
        <v>443138.4868472521</v>
      </c>
    </row>
    <row r="53" spans="1:20" ht="15" customHeight="1">
      <c r="A53" s="56" t="s">
        <v>291</v>
      </c>
      <c r="B53" s="51">
        <f>SUM(B51:B52)</f>
        <v>43022</v>
      </c>
      <c r="C53" s="51">
        <f>O53/B53</f>
        <v>89.29375668262749</v>
      </c>
      <c r="D53" s="51">
        <f aca="true" t="shared" si="4" ref="D53:O53">SUM(D51:D52)</f>
        <v>632044</v>
      </c>
      <c r="E53" s="51">
        <f t="shared" si="4"/>
        <v>592795</v>
      </c>
      <c r="F53" s="51">
        <f t="shared" si="4"/>
        <v>1482143</v>
      </c>
      <c r="G53" s="51">
        <f t="shared" si="4"/>
        <v>460769</v>
      </c>
      <c r="H53" s="51">
        <f t="shared" si="4"/>
        <v>0</v>
      </c>
      <c r="I53" s="51">
        <f t="shared" si="4"/>
        <v>673845</v>
      </c>
      <c r="J53" s="51">
        <f t="shared" si="4"/>
        <v>0</v>
      </c>
      <c r="K53" s="51">
        <f t="shared" si="4"/>
        <v>0</v>
      </c>
      <c r="L53" s="51">
        <f t="shared" si="4"/>
        <v>0</v>
      </c>
      <c r="M53" s="51">
        <f t="shared" si="4"/>
        <v>0</v>
      </c>
      <c r="N53" s="51">
        <f t="shared" si="4"/>
        <v>0</v>
      </c>
      <c r="O53" s="69">
        <f t="shared" si="4"/>
        <v>3841596</v>
      </c>
      <c r="R53">
        <v>47862</v>
      </c>
      <c r="S53" s="382">
        <f>R53/R56*100</f>
        <v>1.4870417463466317</v>
      </c>
      <c r="T53" s="383">
        <f>S53*T56/100</f>
        <v>51583.649119416645</v>
      </c>
    </row>
    <row r="54" spans="1:20" ht="15" customHeight="1">
      <c r="A54" s="94" t="s">
        <v>322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  <c r="R54">
        <v>492775</v>
      </c>
      <c r="S54" s="382">
        <f>R54/R56*100</f>
        <v>15.310204265512544</v>
      </c>
      <c r="T54" s="383">
        <f>S54*T56/100</f>
        <v>531092.1544193835</v>
      </c>
    </row>
    <row r="55" spans="1:20" ht="15" customHeight="1">
      <c r="A55" s="4" t="s">
        <v>2</v>
      </c>
      <c r="B55" s="68">
        <v>1974</v>
      </c>
      <c r="C55" s="68">
        <v>77</v>
      </c>
      <c r="D55" s="68">
        <v>29729</v>
      </c>
      <c r="E55" s="42">
        <v>30497</v>
      </c>
      <c r="F55" s="68">
        <v>53187</v>
      </c>
      <c r="G55" s="42">
        <v>31031</v>
      </c>
      <c r="H55" s="42">
        <v>2375</v>
      </c>
      <c r="I55" s="68">
        <v>1379</v>
      </c>
      <c r="J55" s="68">
        <v>3447</v>
      </c>
      <c r="K55" s="68">
        <v>0</v>
      </c>
      <c r="L55" s="68">
        <v>0</v>
      </c>
      <c r="M55" s="75">
        <v>0</v>
      </c>
      <c r="N55" s="75">
        <v>0</v>
      </c>
      <c r="O55" s="39">
        <f>SUM(D55:N55)</f>
        <v>151645</v>
      </c>
      <c r="R55">
        <v>89895</v>
      </c>
      <c r="S55" s="382">
        <f>R55/R56*100</f>
        <v>2.792980188622089</v>
      </c>
      <c r="T55" s="383">
        <f>S55*T56/100</f>
        <v>96885.04737766826</v>
      </c>
    </row>
    <row r="56" spans="1:20" ht="15" customHeight="1">
      <c r="A56" s="4" t="s">
        <v>3</v>
      </c>
      <c r="B56" s="68">
        <v>13830</v>
      </c>
      <c r="C56" s="68">
        <v>5307</v>
      </c>
      <c r="D56" s="68">
        <v>6458</v>
      </c>
      <c r="E56" s="42">
        <v>145427</v>
      </c>
      <c r="F56" s="68">
        <v>134549</v>
      </c>
      <c r="G56" s="42">
        <v>47576</v>
      </c>
      <c r="H56" s="42">
        <v>55278</v>
      </c>
      <c r="I56" s="68">
        <v>67313</v>
      </c>
      <c r="J56" s="68">
        <v>98201</v>
      </c>
      <c r="K56" s="68">
        <v>0</v>
      </c>
      <c r="L56" s="68">
        <v>0</v>
      </c>
      <c r="M56" s="75">
        <v>0</v>
      </c>
      <c r="N56" s="75">
        <v>0</v>
      </c>
      <c r="O56" s="39">
        <f>SUM(D56:N56)</f>
        <v>554802</v>
      </c>
      <c r="R56">
        <f>SUM(R49:R55)</f>
        <v>3218605</v>
      </c>
      <c r="S56">
        <f>R56/R56*100</f>
        <v>100</v>
      </c>
      <c r="T56">
        <v>3468877</v>
      </c>
    </row>
    <row r="57" spans="1:15" ht="15" customHeight="1">
      <c r="A57" s="56" t="s">
        <v>291</v>
      </c>
      <c r="B57" s="51">
        <f>SUM(B55:B56)</f>
        <v>15804</v>
      </c>
      <c r="C57" s="51">
        <f>O57/B57</f>
        <v>44.70051885598583</v>
      </c>
      <c r="D57" s="51">
        <f aca="true" t="shared" si="5" ref="D57:O57">SUM(D55:D56)</f>
        <v>36187</v>
      </c>
      <c r="E57" s="51">
        <f t="shared" si="5"/>
        <v>175924</v>
      </c>
      <c r="F57" s="51">
        <f t="shared" si="5"/>
        <v>187736</v>
      </c>
      <c r="G57" s="51">
        <f t="shared" si="5"/>
        <v>78607</v>
      </c>
      <c r="H57" s="51">
        <f t="shared" si="5"/>
        <v>57653</v>
      </c>
      <c r="I57" s="51">
        <f t="shared" si="5"/>
        <v>68692</v>
      </c>
      <c r="J57" s="51">
        <f t="shared" si="5"/>
        <v>101648</v>
      </c>
      <c r="K57" s="51">
        <f t="shared" si="5"/>
        <v>0</v>
      </c>
      <c r="L57" s="51">
        <f t="shared" si="5"/>
        <v>0</v>
      </c>
      <c r="M57" s="51">
        <f t="shared" si="5"/>
        <v>0</v>
      </c>
      <c r="N57" s="51">
        <f t="shared" si="5"/>
        <v>0</v>
      </c>
      <c r="O57" s="69">
        <f t="shared" si="5"/>
        <v>706447</v>
      </c>
    </row>
    <row r="58" spans="1:20" ht="15" customHeight="1">
      <c r="A58" s="57" t="s">
        <v>9</v>
      </c>
      <c r="B58" s="80">
        <f>B53+B57</f>
        <v>58826</v>
      </c>
      <c r="C58" s="80">
        <f>O58/B58</f>
        <v>77.31348383367899</v>
      </c>
      <c r="D58" s="80">
        <f aca="true" t="shared" si="6" ref="D58:O58">D53+D57</f>
        <v>668231</v>
      </c>
      <c r="E58" s="80">
        <f t="shared" si="6"/>
        <v>768719</v>
      </c>
      <c r="F58" s="80">
        <f t="shared" si="6"/>
        <v>1669879</v>
      </c>
      <c r="G58" s="80">
        <f t="shared" si="6"/>
        <v>539376</v>
      </c>
      <c r="H58" s="80">
        <f t="shared" si="6"/>
        <v>57653</v>
      </c>
      <c r="I58" s="80">
        <f t="shared" si="6"/>
        <v>742537</v>
      </c>
      <c r="J58" s="80">
        <f t="shared" si="6"/>
        <v>101648</v>
      </c>
      <c r="K58" s="80">
        <f t="shared" si="6"/>
        <v>0</v>
      </c>
      <c r="L58" s="80">
        <f t="shared" si="6"/>
        <v>0</v>
      </c>
      <c r="M58" s="80">
        <f t="shared" si="6"/>
        <v>0</v>
      </c>
      <c r="N58" s="80">
        <f t="shared" si="6"/>
        <v>0</v>
      </c>
      <c r="O58" s="80">
        <f t="shared" si="6"/>
        <v>4548043</v>
      </c>
      <c r="S58" s="382">
        <f>J58/O58*100</f>
        <v>2.2349832664290994</v>
      </c>
      <c r="T58">
        <v>3441079.28</v>
      </c>
    </row>
    <row r="59" spans="5:10" ht="15" customHeight="1">
      <c r="E59" s="192"/>
      <c r="F59" s="193"/>
      <c r="G59" s="193"/>
      <c r="H59" s="193"/>
      <c r="I59" s="193"/>
      <c r="J59" s="192"/>
    </row>
    <row r="60" spans="1:15" ht="15" customHeight="1">
      <c r="A60" s="696" t="s">
        <v>323</v>
      </c>
      <c r="B60" s="697"/>
      <c r="C60" s="698"/>
      <c r="D60" s="69">
        <v>505494</v>
      </c>
      <c r="E60" s="69">
        <v>581542</v>
      </c>
      <c r="F60" s="69">
        <v>1263908</v>
      </c>
      <c r="G60" s="69">
        <v>408112</v>
      </c>
      <c r="H60" s="69">
        <v>43702</v>
      </c>
      <c r="I60" s="69">
        <v>561584</v>
      </c>
      <c r="J60" s="69">
        <v>76736</v>
      </c>
      <c r="K60" s="69">
        <v>0</v>
      </c>
      <c r="L60" s="69">
        <v>0</v>
      </c>
      <c r="M60" s="69">
        <v>0</v>
      </c>
      <c r="N60" s="69">
        <v>0</v>
      </c>
      <c r="O60" s="69">
        <f>SUM(D60:N60)</f>
        <v>3441078</v>
      </c>
    </row>
    <row r="61" spans="1:15" ht="15" customHeight="1">
      <c r="A61" s="681" t="s">
        <v>397</v>
      </c>
      <c r="B61" s="681"/>
      <c r="C61" s="681"/>
      <c r="D61" s="39">
        <f aca="true" t="shared" si="7" ref="D61:J61">D60*2/100</f>
        <v>10109.88</v>
      </c>
      <c r="E61" s="39">
        <f t="shared" si="7"/>
        <v>11630.84</v>
      </c>
      <c r="F61" s="39">
        <f t="shared" si="7"/>
        <v>25278.16</v>
      </c>
      <c r="G61" s="39">
        <f t="shared" si="7"/>
        <v>8162.24</v>
      </c>
      <c r="H61" s="39">
        <f t="shared" si="7"/>
        <v>874.04</v>
      </c>
      <c r="I61" s="39">
        <f t="shared" si="7"/>
        <v>11231.68</v>
      </c>
      <c r="J61" s="39">
        <f t="shared" si="7"/>
        <v>1534.72</v>
      </c>
      <c r="K61" s="39"/>
      <c r="L61" s="39"/>
      <c r="M61" s="39"/>
      <c r="N61" s="39"/>
      <c r="O61" s="87">
        <f>SUM(D61:N61)</f>
        <v>68821.56</v>
      </c>
    </row>
    <row r="62" spans="1:15" ht="15" customHeight="1">
      <c r="A62" s="681" t="s">
        <v>324</v>
      </c>
      <c r="B62" s="681"/>
      <c r="C62" s="681"/>
      <c r="D62" s="39">
        <f aca="true" t="shared" si="8" ref="D62:J62">D60*5/100</f>
        <v>25274.7</v>
      </c>
      <c r="E62" s="39">
        <f t="shared" si="8"/>
        <v>29077.1</v>
      </c>
      <c r="F62" s="39">
        <f t="shared" si="8"/>
        <v>63195.4</v>
      </c>
      <c r="G62" s="39">
        <f t="shared" si="8"/>
        <v>20405.6</v>
      </c>
      <c r="H62" s="39">
        <f t="shared" si="8"/>
        <v>2185.1</v>
      </c>
      <c r="I62" s="39">
        <f t="shared" si="8"/>
        <v>28079.2</v>
      </c>
      <c r="J62" s="39">
        <f t="shared" si="8"/>
        <v>3836.8</v>
      </c>
      <c r="K62" s="39"/>
      <c r="L62" s="39"/>
      <c r="M62" s="39"/>
      <c r="N62" s="39"/>
      <c r="O62" s="87">
        <f>SUM(D62:N62)</f>
        <v>172053.90000000002</v>
      </c>
    </row>
    <row r="63" spans="1:15" ht="15" customHeight="1">
      <c r="A63" s="694" t="s">
        <v>325</v>
      </c>
      <c r="B63" s="694"/>
      <c r="C63" s="694"/>
      <c r="D63" s="52">
        <f aca="true" t="shared" si="9" ref="D63:N63">SUM(D61:D62)</f>
        <v>35384.58</v>
      </c>
      <c r="E63" s="52">
        <f t="shared" si="9"/>
        <v>40707.94</v>
      </c>
      <c r="F63" s="52">
        <f t="shared" si="9"/>
        <v>88473.56</v>
      </c>
      <c r="G63" s="52">
        <f t="shared" si="9"/>
        <v>28567.839999999997</v>
      </c>
      <c r="H63" s="52">
        <f t="shared" si="9"/>
        <v>3059.14</v>
      </c>
      <c r="I63" s="52">
        <f t="shared" si="9"/>
        <v>39310.880000000005</v>
      </c>
      <c r="J63" s="52">
        <f t="shared" si="9"/>
        <v>5371.52</v>
      </c>
      <c r="K63" s="52">
        <f t="shared" si="9"/>
        <v>0</v>
      </c>
      <c r="L63" s="52">
        <f t="shared" si="9"/>
        <v>0</v>
      </c>
      <c r="M63" s="52">
        <f t="shared" si="9"/>
        <v>0</v>
      </c>
      <c r="N63" s="52">
        <f t="shared" si="9"/>
        <v>0</v>
      </c>
      <c r="O63" s="69">
        <f>SUM(D63:N63)</f>
        <v>240875.46000000002</v>
      </c>
    </row>
    <row r="79" spans="1:3" ht="12.75">
      <c r="A79" s="497" t="s">
        <v>22</v>
      </c>
      <c r="B79" s="497"/>
      <c r="C79" s="497"/>
    </row>
    <row r="80" spans="1:9" ht="12.75">
      <c r="A80" s="497" t="s">
        <v>23</v>
      </c>
      <c r="B80" s="497"/>
      <c r="C80" s="497"/>
      <c r="E80" s="26"/>
      <c r="F80" s="26"/>
      <c r="G80" s="2"/>
      <c r="H80" s="26"/>
      <c r="I80" s="26"/>
    </row>
    <row r="81" spans="1:14" ht="12.75">
      <c r="A81" s="26" t="s">
        <v>71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5" ht="12.75">
      <c r="A83" s="498" t="s">
        <v>21</v>
      </c>
      <c r="B83" s="498"/>
      <c r="C83" s="498"/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</row>
    <row r="84" spans="1:15" ht="12.75">
      <c r="A84" s="498" t="s">
        <v>515</v>
      </c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498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2:15" ht="12.75">
      <c r="L86" s="28"/>
      <c r="M86" s="28"/>
      <c r="N86" s="502" t="s">
        <v>362</v>
      </c>
      <c r="O86" s="502"/>
    </row>
    <row r="87" spans="1:15" ht="15" customHeight="1">
      <c r="A87" s="170" t="s">
        <v>319</v>
      </c>
      <c r="B87" s="699" t="s">
        <v>85</v>
      </c>
      <c r="C87" s="699" t="s">
        <v>83</v>
      </c>
      <c r="D87" s="523" t="s">
        <v>366</v>
      </c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499" t="s">
        <v>126</v>
      </c>
    </row>
    <row r="88" spans="1:15" ht="15" customHeight="1">
      <c r="A88" s="176" t="s">
        <v>321</v>
      </c>
      <c r="B88" s="700"/>
      <c r="C88" s="700"/>
      <c r="D88" s="102" t="s">
        <v>311</v>
      </c>
      <c r="E88" s="101" t="s">
        <v>312</v>
      </c>
      <c r="F88" s="101" t="s">
        <v>168</v>
      </c>
      <c r="G88" s="101" t="s">
        <v>313</v>
      </c>
      <c r="H88" s="101" t="s">
        <v>314</v>
      </c>
      <c r="I88" s="101" t="s">
        <v>169</v>
      </c>
      <c r="J88" s="101" t="s">
        <v>315</v>
      </c>
      <c r="K88" s="101" t="s">
        <v>171</v>
      </c>
      <c r="L88" s="101" t="s">
        <v>172</v>
      </c>
      <c r="M88" s="101" t="s">
        <v>317</v>
      </c>
      <c r="N88" s="100" t="s">
        <v>316</v>
      </c>
      <c r="O88" s="501"/>
    </row>
    <row r="89" spans="1:15" ht="15" customHeight="1">
      <c r="A89" s="103" t="s">
        <v>320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5"/>
      <c r="O89" s="106"/>
    </row>
    <row r="90" spans="1:19" ht="15" customHeight="1">
      <c r="A90" s="4" t="s">
        <v>2</v>
      </c>
      <c r="B90" s="83">
        <v>349</v>
      </c>
      <c r="C90" s="39">
        <f>O90/B90</f>
        <v>98.48997134670488</v>
      </c>
      <c r="D90" s="39">
        <v>0</v>
      </c>
      <c r="E90" s="39">
        <v>0</v>
      </c>
      <c r="F90" s="39">
        <v>0</v>
      </c>
      <c r="G90" s="83">
        <v>0</v>
      </c>
      <c r="H90" s="83">
        <v>0</v>
      </c>
      <c r="I90" s="39">
        <v>0</v>
      </c>
      <c r="J90" s="39">
        <v>0</v>
      </c>
      <c r="K90" s="39">
        <v>25832</v>
      </c>
      <c r="L90" s="39">
        <v>8541</v>
      </c>
      <c r="M90" s="91">
        <v>0</v>
      </c>
      <c r="N90" s="91">
        <v>0</v>
      </c>
      <c r="O90" s="39">
        <f>SUM(D90:N90)</f>
        <v>34373</v>
      </c>
      <c r="Q90">
        <v>711226</v>
      </c>
      <c r="R90" s="382">
        <f>Q90/Q94*100</f>
        <v>45.390035617622075</v>
      </c>
      <c r="S90" s="383">
        <f>R90*S94/100</f>
        <v>853893.6904515289</v>
      </c>
    </row>
    <row r="91" spans="1:19" ht="15" customHeight="1">
      <c r="A91" s="4" t="s">
        <v>3</v>
      </c>
      <c r="B91" s="83">
        <v>33192</v>
      </c>
      <c r="C91" s="39">
        <f>O91/B91</f>
        <v>79.28365268739455</v>
      </c>
      <c r="D91" s="39">
        <v>0</v>
      </c>
      <c r="E91" s="39">
        <v>0</v>
      </c>
      <c r="F91" s="39">
        <v>0</v>
      </c>
      <c r="G91" s="83">
        <v>0</v>
      </c>
      <c r="H91" s="83">
        <v>0</v>
      </c>
      <c r="I91" s="39">
        <v>0</v>
      </c>
      <c r="J91" s="39">
        <v>0</v>
      </c>
      <c r="K91" s="39">
        <v>1212373</v>
      </c>
      <c r="L91" s="39">
        <v>1419210</v>
      </c>
      <c r="M91" s="91">
        <v>0</v>
      </c>
      <c r="N91" s="91">
        <v>0</v>
      </c>
      <c r="O91" s="39">
        <f>SUM(D91:N91)</f>
        <v>2631583</v>
      </c>
      <c r="Q91">
        <v>796936</v>
      </c>
      <c r="R91" s="382">
        <f>Q91/Q94*100</f>
        <v>50.85999868531981</v>
      </c>
      <c r="S91" s="383">
        <f>R91*S94/100</f>
        <v>956796.6048677629</v>
      </c>
    </row>
    <row r="92" spans="1:19" ht="15" customHeight="1">
      <c r="A92" s="56" t="s">
        <v>291</v>
      </c>
      <c r="B92" s="51">
        <f>SUM(B90:B91)</f>
        <v>33541</v>
      </c>
      <c r="C92" s="69">
        <f>O92/B92</f>
        <v>79.4834978086521</v>
      </c>
      <c r="D92" s="51">
        <f aca="true" t="shared" si="10" ref="D92:O92">SUM(D90:D91)</f>
        <v>0</v>
      </c>
      <c r="E92" s="51">
        <f t="shared" si="10"/>
        <v>0</v>
      </c>
      <c r="F92" s="51">
        <f t="shared" si="10"/>
        <v>0</v>
      </c>
      <c r="G92" s="51">
        <f t="shared" si="10"/>
        <v>0</v>
      </c>
      <c r="H92" s="51">
        <f t="shared" si="10"/>
        <v>0</v>
      </c>
      <c r="I92" s="51">
        <f t="shared" si="10"/>
        <v>0</v>
      </c>
      <c r="J92" s="51">
        <f t="shared" si="10"/>
        <v>0</v>
      </c>
      <c r="K92" s="51">
        <f t="shared" si="10"/>
        <v>1238205</v>
      </c>
      <c r="L92" s="51">
        <f t="shared" si="10"/>
        <v>1427751</v>
      </c>
      <c r="M92" s="51">
        <f t="shared" si="10"/>
        <v>0</v>
      </c>
      <c r="N92" s="51">
        <f t="shared" si="10"/>
        <v>0</v>
      </c>
      <c r="O92" s="69">
        <f t="shared" si="10"/>
        <v>2665956</v>
      </c>
      <c r="Q92" s="384">
        <v>58289</v>
      </c>
      <c r="R92" s="382">
        <f>Q92/Q94*100</f>
        <v>3.719970566480378</v>
      </c>
      <c r="S92" s="383">
        <f>R92*S94/100</f>
        <v>69981.42548603281</v>
      </c>
    </row>
    <row r="93" spans="1:19" ht="15" customHeight="1">
      <c r="A93" s="94" t="s">
        <v>322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6"/>
      <c r="Q93">
        <v>470</v>
      </c>
      <c r="R93" s="382">
        <f>Q93/Q94*100</f>
        <v>0.029995130577738123</v>
      </c>
      <c r="S93" s="383">
        <f>R93*S94/100</f>
        <v>564.2791946754176</v>
      </c>
    </row>
    <row r="94" spans="1:19" ht="15" customHeight="1">
      <c r="A94" s="4" t="s">
        <v>2</v>
      </c>
      <c r="B94" s="83">
        <v>15</v>
      </c>
      <c r="C94" s="39">
        <f>O94/B94</f>
        <v>75</v>
      </c>
      <c r="D94" s="39">
        <v>0</v>
      </c>
      <c r="E94" s="39">
        <v>0</v>
      </c>
      <c r="F94" s="39">
        <v>0</v>
      </c>
      <c r="G94" s="83">
        <v>0</v>
      </c>
      <c r="H94" s="83">
        <v>0</v>
      </c>
      <c r="I94" s="39">
        <v>0</v>
      </c>
      <c r="J94" s="39">
        <v>0</v>
      </c>
      <c r="K94" s="68">
        <v>1125</v>
      </c>
      <c r="L94" s="39">
        <v>0</v>
      </c>
      <c r="M94" s="39">
        <v>0</v>
      </c>
      <c r="N94" s="39">
        <v>0</v>
      </c>
      <c r="O94" s="39">
        <f>SUM(D94:N94)</f>
        <v>1125</v>
      </c>
      <c r="Q94">
        <f>SUM(Q90:Q93)</f>
        <v>1566921</v>
      </c>
      <c r="R94">
        <f>Q94/Q94*100</f>
        <v>100</v>
      </c>
      <c r="S94">
        <v>1881236</v>
      </c>
    </row>
    <row r="95" spans="1:15" ht="15" customHeight="1">
      <c r="A95" s="4" t="s">
        <v>3</v>
      </c>
      <c r="B95" s="83">
        <v>3285</v>
      </c>
      <c r="C95" s="39">
        <f>O95/B95</f>
        <v>70.35403348554034</v>
      </c>
      <c r="D95" s="39">
        <v>0</v>
      </c>
      <c r="E95" s="39">
        <v>0</v>
      </c>
      <c r="F95" s="39">
        <v>0</v>
      </c>
      <c r="G95" s="83">
        <v>0</v>
      </c>
      <c r="H95" s="83">
        <v>0</v>
      </c>
      <c r="I95" s="39">
        <v>0</v>
      </c>
      <c r="J95" s="39">
        <v>0</v>
      </c>
      <c r="K95" s="39">
        <v>77909</v>
      </c>
      <c r="L95" s="39">
        <v>54266</v>
      </c>
      <c r="M95" s="39">
        <v>98200</v>
      </c>
      <c r="N95" s="39">
        <v>738</v>
      </c>
      <c r="O95" s="39">
        <f>SUM(D95:N95)</f>
        <v>231113</v>
      </c>
    </row>
    <row r="96" spans="1:15" ht="15" customHeight="1">
      <c r="A96" s="56" t="s">
        <v>291</v>
      </c>
      <c r="B96" s="51">
        <f>SUM(B94:B95)</f>
        <v>3300</v>
      </c>
      <c r="C96" s="86">
        <f>O96/B96</f>
        <v>70.37515151515152</v>
      </c>
      <c r="D96" s="51">
        <f aca="true" t="shared" si="11" ref="D96:O96">SUM(D94:D95)</f>
        <v>0</v>
      </c>
      <c r="E96" s="51">
        <f t="shared" si="11"/>
        <v>0</v>
      </c>
      <c r="F96" s="51">
        <f t="shared" si="11"/>
        <v>0</v>
      </c>
      <c r="G96" s="51">
        <f t="shared" si="11"/>
        <v>0</v>
      </c>
      <c r="H96" s="51">
        <f t="shared" si="11"/>
        <v>0</v>
      </c>
      <c r="I96" s="51">
        <f t="shared" si="11"/>
        <v>0</v>
      </c>
      <c r="J96" s="51">
        <f t="shared" si="11"/>
        <v>0</v>
      </c>
      <c r="K96" s="51">
        <f t="shared" si="11"/>
        <v>79034</v>
      </c>
      <c r="L96" s="51">
        <f t="shared" si="11"/>
        <v>54266</v>
      </c>
      <c r="M96" s="51">
        <f t="shared" si="11"/>
        <v>98200</v>
      </c>
      <c r="N96" s="51">
        <f t="shared" si="11"/>
        <v>738</v>
      </c>
      <c r="O96" s="69">
        <f t="shared" si="11"/>
        <v>232238</v>
      </c>
    </row>
    <row r="97" spans="1:15" ht="15" customHeight="1">
      <c r="A97" s="57" t="s">
        <v>9</v>
      </c>
      <c r="B97" s="80">
        <f>B92+B96</f>
        <v>36841</v>
      </c>
      <c r="C97" s="80"/>
      <c r="D97" s="80">
        <f aca="true" t="shared" si="12" ref="D97:O97">D92+D96</f>
        <v>0</v>
      </c>
      <c r="E97" s="80">
        <f t="shared" si="12"/>
        <v>0</v>
      </c>
      <c r="F97" s="80">
        <f t="shared" si="12"/>
        <v>0</v>
      </c>
      <c r="G97" s="80">
        <f t="shared" si="12"/>
        <v>0</v>
      </c>
      <c r="H97" s="80">
        <f t="shared" si="12"/>
        <v>0</v>
      </c>
      <c r="I97" s="80">
        <f t="shared" si="12"/>
        <v>0</v>
      </c>
      <c r="J97" s="80">
        <f t="shared" si="12"/>
        <v>0</v>
      </c>
      <c r="K97" s="80">
        <f t="shared" si="12"/>
        <v>1317239</v>
      </c>
      <c r="L97" s="80">
        <f t="shared" si="12"/>
        <v>1482017</v>
      </c>
      <c r="M97" s="80">
        <f t="shared" si="12"/>
        <v>98200</v>
      </c>
      <c r="N97" s="80">
        <f t="shared" si="12"/>
        <v>738</v>
      </c>
      <c r="O97" s="80">
        <f t="shared" si="12"/>
        <v>2898194</v>
      </c>
    </row>
    <row r="98" spans="5:10" ht="15" customHeight="1">
      <c r="E98" s="192"/>
      <c r="F98" s="193"/>
      <c r="G98" s="193"/>
      <c r="H98" s="193"/>
      <c r="I98" s="193"/>
      <c r="J98" s="192"/>
    </row>
    <row r="99" spans="1:15" ht="15" customHeight="1">
      <c r="A99" s="696" t="s">
        <v>323</v>
      </c>
      <c r="B99" s="697"/>
      <c r="C99" s="698"/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69">
        <v>853894</v>
      </c>
      <c r="L99" s="69">
        <v>956797</v>
      </c>
      <c r="M99" s="69">
        <v>69981</v>
      </c>
      <c r="N99" s="69">
        <v>564</v>
      </c>
      <c r="O99" s="69">
        <f>SUM(D99:N99)</f>
        <v>1881236</v>
      </c>
    </row>
    <row r="100" spans="1:15" ht="15" customHeight="1">
      <c r="A100" s="681" t="s">
        <v>397</v>
      </c>
      <c r="B100" s="681"/>
      <c r="C100" s="681"/>
      <c r="D100" s="91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39">
        <f>K99*2/100</f>
        <v>17077.88</v>
      </c>
      <c r="L100" s="39">
        <f>L99*2/100</f>
        <v>19135.94</v>
      </c>
      <c r="M100" s="39">
        <f>M99*2/100</f>
        <v>1399.62</v>
      </c>
      <c r="N100" s="39">
        <f>N99*2/100</f>
        <v>11.28</v>
      </c>
      <c r="O100" s="39">
        <f>SUM(K100:N100)</f>
        <v>37624.72</v>
      </c>
    </row>
    <row r="101" spans="1:15" ht="15" customHeight="1">
      <c r="A101" s="681" t="s">
        <v>324</v>
      </c>
      <c r="B101" s="681"/>
      <c r="C101" s="681"/>
      <c r="D101" s="91">
        <v>0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39">
        <f>K99*5/100</f>
        <v>42694.7</v>
      </c>
      <c r="L101" s="39">
        <f>L99*5/100</f>
        <v>47839.85</v>
      </c>
      <c r="M101" s="39">
        <f>M99*5/100</f>
        <v>3499.05</v>
      </c>
      <c r="N101" s="39">
        <f>N99*5/100</f>
        <v>28.2</v>
      </c>
      <c r="O101" s="39">
        <f>SUM(K101:N101)</f>
        <v>94061.79999999999</v>
      </c>
    </row>
    <row r="102" spans="1:15" ht="15" customHeight="1">
      <c r="A102" s="694" t="s">
        <v>325</v>
      </c>
      <c r="B102" s="694"/>
      <c r="C102" s="694"/>
      <c r="D102" s="150">
        <f aca="true" t="shared" si="13" ref="D102:O102">SUM(D100:D101)</f>
        <v>0</v>
      </c>
      <c r="E102" s="150">
        <f t="shared" si="13"/>
        <v>0</v>
      </c>
      <c r="F102" s="150">
        <f t="shared" si="13"/>
        <v>0</v>
      </c>
      <c r="G102" s="150">
        <f t="shared" si="13"/>
        <v>0</v>
      </c>
      <c r="H102" s="150">
        <f t="shared" si="13"/>
        <v>0</v>
      </c>
      <c r="I102" s="150">
        <f t="shared" si="13"/>
        <v>0</v>
      </c>
      <c r="J102" s="150">
        <f t="shared" si="13"/>
        <v>0</v>
      </c>
      <c r="K102" s="52">
        <f t="shared" si="13"/>
        <v>59772.58</v>
      </c>
      <c r="L102" s="52">
        <f t="shared" si="13"/>
        <v>66975.79</v>
      </c>
      <c r="M102" s="52">
        <f t="shared" si="13"/>
        <v>4898.67</v>
      </c>
      <c r="N102" s="52">
        <f t="shared" si="13"/>
        <v>39.48</v>
      </c>
      <c r="O102" s="52">
        <f t="shared" si="13"/>
        <v>131686.52</v>
      </c>
    </row>
    <row r="118" spans="1:3" ht="12.75">
      <c r="A118" s="497" t="s">
        <v>22</v>
      </c>
      <c r="B118" s="497"/>
      <c r="C118" s="497"/>
    </row>
    <row r="119" spans="1:9" ht="12.75">
      <c r="A119" s="497" t="s">
        <v>23</v>
      </c>
      <c r="B119" s="497"/>
      <c r="C119" s="497"/>
      <c r="E119" s="26"/>
      <c r="F119" s="26"/>
      <c r="G119" s="2"/>
      <c r="H119" s="26"/>
      <c r="I119" s="26"/>
    </row>
    <row r="120" spans="1:14" ht="12.75">
      <c r="A120" s="26" t="s">
        <v>118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5" ht="12.75">
      <c r="A123" s="498" t="s">
        <v>21</v>
      </c>
      <c r="B123" s="498"/>
      <c r="C123" s="498"/>
      <c r="D123" s="498"/>
      <c r="E123" s="498"/>
      <c r="F123" s="498"/>
      <c r="G123" s="498"/>
      <c r="H123" s="498"/>
      <c r="I123" s="498"/>
      <c r="J123" s="498"/>
      <c r="K123" s="498"/>
      <c r="L123" s="498"/>
      <c r="M123" s="498"/>
      <c r="N123" s="498"/>
      <c r="O123" s="498"/>
    </row>
    <row r="124" spans="1:15" ht="12.75">
      <c r="A124" s="498" t="s">
        <v>515</v>
      </c>
      <c r="B124" s="498"/>
      <c r="C124" s="498"/>
      <c r="D124" s="498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2:15" ht="12.75">
      <c r="L126" s="28"/>
      <c r="M126" s="28"/>
      <c r="O126" s="28" t="s">
        <v>363</v>
      </c>
    </row>
    <row r="127" spans="1:15" ht="15" customHeight="1">
      <c r="A127" s="170" t="s">
        <v>319</v>
      </c>
      <c r="B127" s="699" t="s">
        <v>85</v>
      </c>
      <c r="C127" s="699" t="s">
        <v>83</v>
      </c>
      <c r="D127" s="523" t="s">
        <v>366</v>
      </c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  <c r="O127" s="499" t="s">
        <v>126</v>
      </c>
    </row>
    <row r="128" spans="1:19" ht="15" customHeight="1">
      <c r="A128" s="176" t="s">
        <v>321</v>
      </c>
      <c r="B128" s="700"/>
      <c r="C128" s="700"/>
      <c r="D128" s="102" t="s">
        <v>311</v>
      </c>
      <c r="E128" s="101" t="s">
        <v>312</v>
      </c>
      <c r="F128" s="101" t="s">
        <v>168</v>
      </c>
      <c r="G128" s="101" t="s">
        <v>313</v>
      </c>
      <c r="H128" s="101" t="s">
        <v>314</v>
      </c>
      <c r="I128" s="101" t="s">
        <v>169</v>
      </c>
      <c r="J128" s="101" t="s">
        <v>315</v>
      </c>
      <c r="K128" s="101" t="s">
        <v>171</v>
      </c>
      <c r="L128" s="101" t="s">
        <v>172</v>
      </c>
      <c r="M128" s="101" t="s">
        <v>317</v>
      </c>
      <c r="N128" s="100" t="s">
        <v>316</v>
      </c>
      <c r="O128" s="501"/>
      <c r="Q128">
        <v>319129</v>
      </c>
      <c r="R128" s="382">
        <f>Q128/Q131*100</f>
        <v>37.80002747981655</v>
      </c>
      <c r="S128" s="383">
        <f>R128*S131/100</f>
        <v>339709.60296166094</v>
      </c>
    </row>
    <row r="129" spans="1:19" ht="15" customHeight="1">
      <c r="A129" s="103" t="s">
        <v>320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5"/>
      <c r="O129" s="106"/>
      <c r="Q129">
        <v>276409</v>
      </c>
      <c r="R129" s="382">
        <f>Q129/Q131*100</f>
        <v>32.739950915362165</v>
      </c>
      <c r="S129" s="383">
        <f>R129*S131/100</f>
        <v>294234.59367537807</v>
      </c>
    </row>
    <row r="130" spans="1:19" ht="15" customHeight="1">
      <c r="A130" s="4" t="s">
        <v>2</v>
      </c>
      <c r="B130" s="39">
        <v>1640</v>
      </c>
      <c r="C130" s="39">
        <f>O130/B130</f>
        <v>115.78048780487805</v>
      </c>
      <c r="D130" s="39">
        <v>189880</v>
      </c>
      <c r="E130" s="39">
        <v>0</v>
      </c>
      <c r="F130" s="39">
        <v>0</v>
      </c>
      <c r="G130" s="83">
        <v>0</v>
      </c>
      <c r="H130" s="83">
        <v>0</v>
      </c>
      <c r="I130" s="39">
        <v>0</v>
      </c>
      <c r="J130" s="39">
        <v>0</v>
      </c>
      <c r="K130" s="39">
        <v>0</v>
      </c>
      <c r="L130" s="39">
        <v>0</v>
      </c>
      <c r="M130" s="91">
        <v>0</v>
      </c>
      <c r="N130" s="91">
        <v>0</v>
      </c>
      <c r="O130" s="39">
        <f>SUM(D130:N130)</f>
        <v>189880</v>
      </c>
      <c r="Q130">
        <v>248718</v>
      </c>
      <c r="R130" s="382">
        <f>Q130/Q131*100</f>
        <v>29.460021604821286</v>
      </c>
      <c r="S130" s="383">
        <f>R130*S131/100</f>
        <v>264757.803362961</v>
      </c>
    </row>
    <row r="131" spans="1:19" ht="15" customHeight="1">
      <c r="A131" s="4" t="s">
        <v>3</v>
      </c>
      <c r="B131" s="39">
        <v>9403</v>
      </c>
      <c r="C131" s="39">
        <f>O131/B131</f>
        <v>87.12049345953419</v>
      </c>
      <c r="D131" s="39">
        <v>261282</v>
      </c>
      <c r="E131" s="39">
        <v>0</v>
      </c>
      <c r="F131" s="39">
        <v>0</v>
      </c>
      <c r="G131" s="83">
        <v>0</v>
      </c>
      <c r="H131" s="83">
        <v>0</v>
      </c>
      <c r="I131" s="39">
        <v>0</v>
      </c>
      <c r="J131" s="39">
        <v>326425</v>
      </c>
      <c r="K131" s="39">
        <v>0</v>
      </c>
      <c r="L131" s="39">
        <v>0</v>
      </c>
      <c r="M131" s="39">
        <v>231487</v>
      </c>
      <c r="N131" s="91">
        <v>0</v>
      </c>
      <c r="O131" s="39">
        <f>SUM(D131:N131)</f>
        <v>819194</v>
      </c>
      <c r="Q131">
        <f>SUM(Q128:Q130)</f>
        <v>844256</v>
      </c>
      <c r="R131">
        <f>Q131/Q131*100</f>
        <v>100</v>
      </c>
      <c r="S131">
        <v>898702</v>
      </c>
    </row>
    <row r="132" spans="1:15" ht="15" customHeight="1">
      <c r="A132" s="56" t="s">
        <v>291</v>
      </c>
      <c r="B132" s="51">
        <f>SUM(B130:B131)</f>
        <v>11043</v>
      </c>
      <c r="C132" s="51">
        <f>O132/B132</f>
        <v>91.37679978266776</v>
      </c>
      <c r="D132" s="51">
        <f aca="true" t="shared" si="14" ref="D132:O132">SUM(D130:D131)</f>
        <v>451162</v>
      </c>
      <c r="E132" s="51">
        <f t="shared" si="14"/>
        <v>0</v>
      </c>
      <c r="F132" s="51">
        <f t="shared" si="14"/>
        <v>0</v>
      </c>
      <c r="G132" s="51">
        <f t="shared" si="14"/>
        <v>0</v>
      </c>
      <c r="H132" s="51">
        <f t="shared" si="14"/>
        <v>0</v>
      </c>
      <c r="I132" s="51">
        <f t="shared" si="14"/>
        <v>0</v>
      </c>
      <c r="J132" s="51">
        <f t="shared" si="14"/>
        <v>326425</v>
      </c>
      <c r="K132" s="51">
        <f t="shared" si="14"/>
        <v>0</v>
      </c>
      <c r="L132" s="51">
        <f t="shared" si="14"/>
        <v>0</v>
      </c>
      <c r="M132" s="51">
        <f t="shared" si="14"/>
        <v>231487</v>
      </c>
      <c r="N132" s="51">
        <f t="shared" si="14"/>
        <v>0</v>
      </c>
      <c r="O132" s="86">
        <f t="shared" si="14"/>
        <v>1009074</v>
      </c>
    </row>
    <row r="133" spans="1:15" ht="15" customHeight="1">
      <c r="A133" s="94" t="s">
        <v>322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138"/>
    </row>
    <row r="134" spans="1:15" ht="15" customHeight="1">
      <c r="A134" s="4" t="s">
        <v>2</v>
      </c>
      <c r="B134" s="39">
        <v>0</v>
      </c>
      <c r="C134" s="39">
        <v>0</v>
      </c>
      <c r="D134" s="39">
        <v>0</v>
      </c>
      <c r="E134" s="39">
        <v>0</v>
      </c>
      <c r="F134" s="39">
        <v>0</v>
      </c>
      <c r="G134" s="83">
        <v>0</v>
      </c>
      <c r="H134" s="83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91">
        <v>0</v>
      </c>
      <c r="O134" s="39">
        <f>SUM(D134:N134)</f>
        <v>0</v>
      </c>
    </row>
    <row r="135" spans="1:15" ht="15" customHeight="1">
      <c r="A135" s="4" t="s">
        <v>3</v>
      </c>
      <c r="B135" s="39">
        <v>5627</v>
      </c>
      <c r="C135" s="39">
        <f>O135/B135</f>
        <v>33</v>
      </c>
      <c r="D135" s="39">
        <v>0</v>
      </c>
      <c r="E135" s="39">
        <v>0</v>
      </c>
      <c r="F135" s="39">
        <v>0</v>
      </c>
      <c r="G135" s="83">
        <v>0</v>
      </c>
      <c r="H135" s="83">
        <v>0</v>
      </c>
      <c r="I135" s="39">
        <v>0</v>
      </c>
      <c r="J135" s="39">
        <v>67000</v>
      </c>
      <c r="K135" s="39">
        <v>0</v>
      </c>
      <c r="L135" s="39">
        <v>0</v>
      </c>
      <c r="M135" s="39">
        <v>118691</v>
      </c>
      <c r="N135" s="91">
        <v>0</v>
      </c>
      <c r="O135" s="39">
        <f>SUM(D135:N135)</f>
        <v>185691</v>
      </c>
    </row>
    <row r="136" spans="1:15" ht="15" customHeight="1">
      <c r="A136" s="56" t="s">
        <v>291</v>
      </c>
      <c r="B136" s="51">
        <f>SUM(B134:B135)</f>
        <v>5627</v>
      </c>
      <c r="C136" s="51">
        <f>O136/B136</f>
        <v>33</v>
      </c>
      <c r="D136" s="51">
        <f aca="true" t="shared" si="15" ref="D136:O136">SUM(D134:D135)</f>
        <v>0</v>
      </c>
      <c r="E136" s="51">
        <f t="shared" si="15"/>
        <v>0</v>
      </c>
      <c r="F136" s="51">
        <f t="shared" si="15"/>
        <v>0</v>
      </c>
      <c r="G136" s="51">
        <f t="shared" si="15"/>
        <v>0</v>
      </c>
      <c r="H136" s="51">
        <f t="shared" si="15"/>
        <v>0</v>
      </c>
      <c r="I136" s="51">
        <f t="shared" si="15"/>
        <v>0</v>
      </c>
      <c r="J136" s="51">
        <f t="shared" si="15"/>
        <v>67000</v>
      </c>
      <c r="K136" s="51">
        <f t="shared" si="15"/>
        <v>0</v>
      </c>
      <c r="L136" s="51">
        <f t="shared" si="15"/>
        <v>0</v>
      </c>
      <c r="M136" s="51">
        <f t="shared" si="15"/>
        <v>118691</v>
      </c>
      <c r="N136" s="51">
        <f t="shared" si="15"/>
        <v>0</v>
      </c>
      <c r="O136" s="86">
        <f t="shared" si="15"/>
        <v>185691</v>
      </c>
    </row>
    <row r="137" spans="1:15" ht="15" customHeight="1">
      <c r="A137" s="57" t="s">
        <v>9</v>
      </c>
      <c r="B137" s="80">
        <f>B132+B136</f>
        <v>16670</v>
      </c>
      <c r="C137" s="80">
        <f>O137/B137</f>
        <v>71.67156568686262</v>
      </c>
      <c r="D137" s="80">
        <f aca="true" t="shared" si="16" ref="D137:O137">D132+D136</f>
        <v>451162</v>
      </c>
      <c r="E137" s="80">
        <f t="shared" si="16"/>
        <v>0</v>
      </c>
      <c r="F137" s="80">
        <f t="shared" si="16"/>
        <v>0</v>
      </c>
      <c r="G137" s="80">
        <f t="shared" si="16"/>
        <v>0</v>
      </c>
      <c r="H137" s="80">
        <f t="shared" si="16"/>
        <v>0</v>
      </c>
      <c r="I137" s="80">
        <f t="shared" si="16"/>
        <v>0</v>
      </c>
      <c r="J137" s="80">
        <f t="shared" si="16"/>
        <v>393425</v>
      </c>
      <c r="K137" s="80">
        <f t="shared" si="16"/>
        <v>0</v>
      </c>
      <c r="L137" s="80">
        <f t="shared" si="16"/>
        <v>0</v>
      </c>
      <c r="M137" s="80">
        <f t="shared" si="16"/>
        <v>350178</v>
      </c>
      <c r="N137" s="80">
        <f t="shared" si="16"/>
        <v>0</v>
      </c>
      <c r="O137" s="80">
        <f t="shared" si="16"/>
        <v>1194765</v>
      </c>
    </row>
    <row r="138" spans="6:11" ht="15" customHeight="1">
      <c r="F138" s="192"/>
      <c r="G138" s="193"/>
      <c r="H138" s="193"/>
      <c r="I138" s="193"/>
      <c r="J138" s="193"/>
      <c r="K138" s="192"/>
    </row>
    <row r="139" spans="1:15" ht="15" customHeight="1">
      <c r="A139" s="696" t="s">
        <v>323</v>
      </c>
      <c r="B139" s="697"/>
      <c r="C139" s="698"/>
      <c r="D139" s="69">
        <v>339710</v>
      </c>
      <c r="E139" s="69"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294235</v>
      </c>
      <c r="K139" s="69">
        <v>0</v>
      </c>
      <c r="L139" s="69">
        <v>0</v>
      </c>
      <c r="M139" s="69">
        <v>264758</v>
      </c>
      <c r="N139" s="69">
        <v>0</v>
      </c>
      <c r="O139" s="69">
        <f>SUM(D139:N139)</f>
        <v>898703</v>
      </c>
    </row>
    <row r="140" spans="1:15" ht="15" customHeight="1">
      <c r="A140" s="681" t="s">
        <v>397</v>
      </c>
      <c r="B140" s="681"/>
      <c r="C140" s="681"/>
      <c r="D140" s="39">
        <f>D139*2/100</f>
        <v>6794.2</v>
      </c>
      <c r="E140" s="39">
        <f aca="true" t="shared" si="17" ref="E140:N140">E139*0.02</f>
        <v>0</v>
      </c>
      <c r="F140" s="39">
        <f t="shared" si="17"/>
        <v>0</v>
      </c>
      <c r="G140" s="39">
        <f t="shared" si="17"/>
        <v>0</v>
      </c>
      <c r="H140" s="39">
        <f t="shared" si="17"/>
        <v>0</v>
      </c>
      <c r="I140" s="39">
        <f t="shared" si="17"/>
        <v>0</v>
      </c>
      <c r="J140" s="39">
        <f>J139*2/100</f>
        <v>5884.7</v>
      </c>
      <c r="K140" s="39"/>
      <c r="L140" s="39"/>
      <c r="M140" s="39">
        <f>M139*2/100</f>
        <v>5295.16</v>
      </c>
      <c r="N140" s="39">
        <f t="shared" si="17"/>
        <v>0</v>
      </c>
      <c r="O140" s="39">
        <f>SUM(D140:N140)</f>
        <v>17974.059999999998</v>
      </c>
    </row>
    <row r="141" spans="1:15" ht="15" customHeight="1">
      <c r="A141" s="681" t="s">
        <v>324</v>
      </c>
      <c r="B141" s="681"/>
      <c r="C141" s="681"/>
      <c r="D141" s="39">
        <f>D139*5/100</f>
        <v>16985.5</v>
      </c>
      <c r="E141" s="39">
        <f aca="true" t="shared" si="18" ref="E141:N141">E139*0.05</f>
        <v>0</v>
      </c>
      <c r="F141" s="39">
        <f t="shared" si="18"/>
        <v>0</v>
      </c>
      <c r="G141" s="39">
        <f t="shared" si="18"/>
        <v>0</v>
      </c>
      <c r="H141" s="39">
        <f t="shared" si="18"/>
        <v>0</v>
      </c>
      <c r="I141" s="39">
        <f t="shared" si="18"/>
        <v>0</v>
      </c>
      <c r="J141" s="39">
        <f>J139*5/100</f>
        <v>14711.75</v>
      </c>
      <c r="K141" s="39"/>
      <c r="L141" s="39"/>
      <c r="M141" s="39">
        <f>M139*5/100</f>
        <v>13237.9</v>
      </c>
      <c r="N141" s="39">
        <f t="shared" si="18"/>
        <v>0</v>
      </c>
      <c r="O141" s="39">
        <f>SUM(D141:N141)</f>
        <v>44935.15</v>
      </c>
    </row>
    <row r="142" spans="1:15" ht="15" customHeight="1">
      <c r="A142" s="694" t="s">
        <v>325</v>
      </c>
      <c r="B142" s="694"/>
      <c r="C142" s="694"/>
      <c r="D142" s="52">
        <f aca="true" t="shared" si="19" ref="D142:O142">SUM(D140:D141)</f>
        <v>23779.7</v>
      </c>
      <c r="E142" s="52">
        <f t="shared" si="19"/>
        <v>0</v>
      </c>
      <c r="F142" s="52">
        <f t="shared" si="19"/>
        <v>0</v>
      </c>
      <c r="G142" s="52">
        <f t="shared" si="19"/>
        <v>0</v>
      </c>
      <c r="H142" s="52">
        <f t="shared" si="19"/>
        <v>0</v>
      </c>
      <c r="I142" s="52">
        <f t="shared" si="19"/>
        <v>0</v>
      </c>
      <c r="J142" s="52">
        <f t="shared" si="19"/>
        <v>20596.45</v>
      </c>
      <c r="K142" s="52">
        <f t="shared" si="19"/>
        <v>0</v>
      </c>
      <c r="L142" s="52">
        <f t="shared" si="19"/>
        <v>0</v>
      </c>
      <c r="M142" s="52">
        <f t="shared" si="19"/>
        <v>18533.059999999998</v>
      </c>
      <c r="N142" s="52">
        <f t="shared" si="19"/>
        <v>0</v>
      </c>
      <c r="O142" s="52">
        <f t="shared" si="19"/>
        <v>62909.21</v>
      </c>
    </row>
    <row r="146" spans="6:9" ht="12.75">
      <c r="F146" s="184"/>
      <c r="G146" s="184"/>
      <c r="H146" s="184"/>
      <c r="I146" s="184"/>
    </row>
    <row r="147" spans="6:9" ht="12.75">
      <c r="F147" s="184"/>
      <c r="G147" s="184"/>
      <c r="H147" s="184"/>
      <c r="I147" s="184"/>
    </row>
    <row r="148" spans="6:9" ht="12.75">
      <c r="F148" s="184"/>
      <c r="G148" s="184"/>
      <c r="H148" s="184"/>
      <c r="I148" s="184"/>
    </row>
    <row r="149" spans="6:9" ht="12.75">
      <c r="F149" s="184"/>
      <c r="G149" s="184"/>
      <c r="H149" s="184"/>
      <c r="I149" s="184"/>
    </row>
    <row r="150" spans="6:9" ht="12.75">
      <c r="F150" s="184"/>
      <c r="G150" s="184"/>
      <c r="H150" s="184"/>
      <c r="I150" s="184"/>
    </row>
    <row r="151" spans="6:9" ht="12.75">
      <c r="F151" s="184"/>
      <c r="G151" s="184"/>
      <c r="H151" s="184"/>
      <c r="I151" s="184"/>
    </row>
    <row r="152" spans="6:9" ht="12.75">
      <c r="F152" s="184"/>
      <c r="G152" s="184"/>
      <c r="H152" s="184"/>
      <c r="I152" s="184"/>
    </row>
    <row r="153" spans="6:9" ht="12.75">
      <c r="F153" s="184"/>
      <c r="G153" s="184"/>
      <c r="H153" s="184"/>
      <c r="I153" s="184"/>
    </row>
    <row r="154" spans="6:9" ht="12.75">
      <c r="F154" s="184"/>
      <c r="G154" s="184"/>
      <c r="H154" s="184"/>
      <c r="I154" s="184"/>
    </row>
    <row r="155" spans="6:9" ht="12.75">
      <c r="F155" s="184"/>
      <c r="G155" s="184"/>
      <c r="H155" s="184"/>
      <c r="I155" s="184"/>
    </row>
    <row r="156" spans="6:9" ht="12.75">
      <c r="F156" s="184"/>
      <c r="G156" s="184"/>
      <c r="H156" s="184"/>
      <c r="I156" s="184"/>
    </row>
    <row r="157" spans="1:3" ht="12.75">
      <c r="A157" s="497" t="s">
        <v>22</v>
      </c>
      <c r="B157" s="497"/>
      <c r="C157" s="497"/>
    </row>
    <row r="158" spans="1:9" ht="12.75">
      <c r="A158" s="497" t="s">
        <v>23</v>
      </c>
      <c r="B158" s="497"/>
      <c r="C158" s="497"/>
      <c r="E158" s="26"/>
      <c r="F158" s="26"/>
      <c r="G158" s="2"/>
      <c r="H158" s="26"/>
      <c r="I158" s="26"/>
    </row>
    <row r="159" spans="1:9" ht="12.75">
      <c r="A159" s="7"/>
      <c r="B159" s="7"/>
      <c r="C159" s="7"/>
      <c r="E159" s="26"/>
      <c r="F159" s="26"/>
      <c r="G159" s="2"/>
      <c r="H159" s="26"/>
      <c r="I159" s="26"/>
    </row>
    <row r="160" spans="1:14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5" ht="12.75">
      <c r="A161" s="498" t="s">
        <v>21</v>
      </c>
      <c r="B161" s="498"/>
      <c r="C161" s="498"/>
      <c r="D161" s="498"/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</row>
    <row r="162" spans="1:15" ht="12.75">
      <c r="A162" s="498" t="s">
        <v>515</v>
      </c>
      <c r="B162" s="498"/>
      <c r="C162" s="498"/>
      <c r="D162" s="498"/>
      <c r="E162" s="498"/>
      <c r="F162" s="498"/>
      <c r="G162" s="498"/>
      <c r="H162" s="498"/>
      <c r="I162" s="498"/>
      <c r="J162" s="498"/>
      <c r="K162" s="498"/>
      <c r="L162" s="498"/>
      <c r="M162" s="498"/>
      <c r="N162" s="498"/>
      <c r="O162" s="498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2:15" ht="12.75">
      <c r="L164" s="28"/>
      <c r="M164" s="28"/>
      <c r="O164" s="28" t="s">
        <v>318</v>
      </c>
    </row>
    <row r="165" spans="1:15" ht="12.75">
      <c r="A165" s="170" t="s">
        <v>319</v>
      </c>
      <c r="B165" s="699" t="s">
        <v>85</v>
      </c>
      <c r="C165" s="699" t="s">
        <v>83</v>
      </c>
      <c r="D165" s="523" t="s">
        <v>366</v>
      </c>
      <c r="E165" s="524"/>
      <c r="F165" s="524"/>
      <c r="G165" s="524"/>
      <c r="H165" s="524"/>
      <c r="I165" s="524"/>
      <c r="J165" s="524"/>
      <c r="K165" s="524"/>
      <c r="L165" s="524"/>
      <c r="M165" s="524"/>
      <c r="N165" s="524"/>
      <c r="O165" s="499" t="s">
        <v>126</v>
      </c>
    </row>
    <row r="166" spans="1:15" ht="12.75">
      <c r="A166" s="176" t="s">
        <v>321</v>
      </c>
      <c r="B166" s="700"/>
      <c r="C166" s="700"/>
      <c r="D166" s="102" t="s">
        <v>311</v>
      </c>
      <c r="E166" s="101" t="s">
        <v>312</v>
      </c>
      <c r="F166" s="101" t="s">
        <v>168</v>
      </c>
      <c r="G166" s="101" t="s">
        <v>313</v>
      </c>
      <c r="H166" s="101" t="s">
        <v>314</v>
      </c>
      <c r="I166" s="101" t="s">
        <v>169</v>
      </c>
      <c r="J166" s="101" t="s">
        <v>315</v>
      </c>
      <c r="K166" s="101" t="s">
        <v>171</v>
      </c>
      <c r="L166" s="101" t="s">
        <v>172</v>
      </c>
      <c r="M166" s="101" t="s">
        <v>317</v>
      </c>
      <c r="N166" s="100" t="s">
        <v>316</v>
      </c>
      <c r="O166" s="501"/>
    </row>
    <row r="167" spans="1:15" ht="12.75">
      <c r="A167" s="103" t="s">
        <v>320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5"/>
      <c r="O167" s="106"/>
    </row>
    <row r="168" spans="1:15" ht="12.75">
      <c r="A168" s="4" t="s">
        <v>2</v>
      </c>
      <c r="B168" s="39">
        <f>B12+B51+B90+B130</f>
        <v>34026</v>
      </c>
      <c r="C168" s="39">
        <f>O168/B168</f>
        <v>122.92449891259625</v>
      </c>
      <c r="D168" s="39">
        <f aca="true" t="shared" si="20" ref="D168:N168">D12+D51+D90+D130</f>
        <v>3030950</v>
      </c>
      <c r="E168" s="39">
        <f t="shared" si="20"/>
        <v>218118</v>
      </c>
      <c r="F168" s="39">
        <f t="shared" si="20"/>
        <v>589474</v>
      </c>
      <c r="G168" s="39">
        <f t="shared" si="20"/>
        <v>308328</v>
      </c>
      <c r="H168" s="39">
        <f t="shared" si="20"/>
        <v>0</v>
      </c>
      <c r="I168" s="39">
        <f t="shared" si="20"/>
        <v>1386</v>
      </c>
      <c r="J168" s="39">
        <f t="shared" si="20"/>
        <v>0</v>
      </c>
      <c r="K168" s="39">
        <f t="shared" si="20"/>
        <v>25832</v>
      </c>
      <c r="L168" s="39">
        <f t="shared" si="20"/>
        <v>8541</v>
      </c>
      <c r="M168" s="39">
        <f t="shared" si="20"/>
        <v>0</v>
      </c>
      <c r="N168" s="39">
        <f t="shared" si="20"/>
        <v>0</v>
      </c>
      <c r="O168" s="39">
        <f>SUM(D168:N168)</f>
        <v>4182629</v>
      </c>
    </row>
    <row r="169" spans="1:15" ht="12.75">
      <c r="A169" s="4" t="s">
        <v>3</v>
      </c>
      <c r="B169" s="39">
        <f>B13+B52+B91+B131</f>
        <v>119100</v>
      </c>
      <c r="C169" s="39">
        <f>O169/B169</f>
        <v>87.51666666666667</v>
      </c>
      <c r="D169" s="39">
        <f aca="true" t="shared" si="21" ref="D169:N169">D13+D52+D91+D131</f>
        <v>4027621</v>
      </c>
      <c r="E169" s="39">
        <f t="shared" si="21"/>
        <v>1488550</v>
      </c>
      <c r="F169" s="39">
        <f t="shared" si="21"/>
        <v>892669</v>
      </c>
      <c r="G169" s="39">
        <f t="shared" si="21"/>
        <v>152441</v>
      </c>
      <c r="H169" s="39">
        <f t="shared" si="21"/>
        <v>0</v>
      </c>
      <c r="I169" s="39">
        <f t="shared" si="21"/>
        <v>672459</v>
      </c>
      <c r="J169" s="39">
        <f t="shared" si="21"/>
        <v>326425</v>
      </c>
      <c r="K169" s="39">
        <f t="shared" si="21"/>
        <v>1212373</v>
      </c>
      <c r="L169" s="39">
        <f t="shared" si="21"/>
        <v>1419210</v>
      </c>
      <c r="M169" s="39">
        <f t="shared" si="21"/>
        <v>231487</v>
      </c>
      <c r="N169" s="39">
        <f t="shared" si="21"/>
        <v>0</v>
      </c>
      <c r="O169" s="39">
        <f>SUM(D169:N169)</f>
        <v>10423235</v>
      </c>
    </row>
    <row r="170" spans="1:15" ht="12.75">
      <c r="A170" s="56" t="s">
        <v>291</v>
      </c>
      <c r="B170" s="51">
        <f>SUM(B168:B169)</f>
        <v>153126</v>
      </c>
      <c r="C170" s="51">
        <f>O170/B170</f>
        <v>95.38461136580332</v>
      </c>
      <c r="D170" s="51">
        <f aca="true" t="shared" si="22" ref="D170:N170">SUM(D168:D169)</f>
        <v>7058571</v>
      </c>
      <c r="E170" s="51">
        <f t="shared" si="22"/>
        <v>1706668</v>
      </c>
      <c r="F170" s="51">
        <f t="shared" si="22"/>
        <v>1482143</v>
      </c>
      <c r="G170" s="51">
        <f t="shared" si="22"/>
        <v>460769</v>
      </c>
      <c r="H170" s="51">
        <f t="shared" si="22"/>
        <v>0</v>
      </c>
      <c r="I170" s="51">
        <f t="shared" si="22"/>
        <v>673845</v>
      </c>
      <c r="J170" s="51">
        <f t="shared" si="22"/>
        <v>326425</v>
      </c>
      <c r="K170" s="51">
        <f t="shared" si="22"/>
        <v>1238205</v>
      </c>
      <c r="L170" s="51">
        <f t="shared" si="22"/>
        <v>1427751</v>
      </c>
      <c r="M170" s="51">
        <f t="shared" si="22"/>
        <v>231487</v>
      </c>
      <c r="N170" s="51">
        <f t="shared" si="22"/>
        <v>0</v>
      </c>
      <c r="O170" s="69">
        <f>SUM(O168:O169)</f>
        <v>14605864</v>
      </c>
    </row>
    <row r="171" spans="1:15" ht="12.75">
      <c r="A171" s="94" t="s">
        <v>322</v>
      </c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138"/>
    </row>
    <row r="172" spans="1:15" ht="12.75">
      <c r="A172" s="4" t="s">
        <v>2</v>
      </c>
      <c r="B172" s="39">
        <f>B16+B55+B94+B134</f>
        <v>9189</v>
      </c>
      <c r="C172" s="39">
        <f>O172/B172</f>
        <v>94.14996191098052</v>
      </c>
      <c r="D172" s="39">
        <f aca="true" t="shared" si="23" ref="D172:N172">D16+D55+D94+D134</f>
        <v>713238</v>
      </c>
      <c r="E172" s="39">
        <f t="shared" si="23"/>
        <v>59362</v>
      </c>
      <c r="F172" s="39">
        <f t="shared" si="23"/>
        <v>53187</v>
      </c>
      <c r="G172" s="39">
        <f t="shared" si="23"/>
        <v>31031</v>
      </c>
      <c r="H172" s="39">
        <f t="shared" si="23"/>
        <v>2375</v>
      </c>
      <c r="I172" s="39">
        <f t="shared" si="23"/>
        <v>1379</v>
      </c>
      <c r="J172" s="39">
        <f t="shared" si="23"/>
        <v>3447</v>
      </c>
      <c r="K172" s="39">
        <f t="shared" si="23"/>
        <v>1125</v>
      </c>
      <c r="L172" s="39">
        <f t="shared" si="23"/>
        <v>0</v>
      </c>
      <c r="M172" s="39">
        <f t="shared" si="23"/>
        <v>0</v>
      </c>
      <c r="N172" s="39">
        <f t="shared" si="23"/>
        <v>0</v>
      </c>
      <c r="O172" s="39">
        <f>SUM(D172:N172)</f>
        <v>865144</v>
      </c>
    </row>
    <row r="173" spans="1:15" ht="12.75">
      <c r="A173" s="4" t="s">
        <v>3</v>
      </c>
      <c r="B173" s="39">
        <f>B17+B56+B95+B135</f>
        <v>39333</v>
      </c>
      <c r="C173" s="39">
        <f>O173/B173</f>
        <v>43.698268629395166</v>
      </c>
      <c r="D173" s="39">
        <f aca="true" t="shared" si="24" ref="D173:N173">D17+D56+D95+D135</f>
        <v>571582</v>
      </c>
      <c r="E173" s="39">
        <f t="shared" si="24"/>
        <v>327481</v>
      </c>
      <c r="F173" s="39">
        <f t="shared" si="24"/>
        <v>134549</v>
      </c>
      <c r="G173" s="39">
        <f t="shared" si="24"/>
        <v>47576</v>
      </c>
      <c r="H173" s="39">
        <f t="shared" si="24"/>
        <v>55278</v>
      </c>
      <c r="I173" s="39">
        <f t="shared" si="24"/>
        <v>67313</v>
      </c>
      <c r="J173" s="39">
        <f t="shared" si="24"/>
        <v>165201</v>
      </c>
      <c r="K173" s="39">
        <f t="shared" si="24"/>
        <v>77909</v>
      </c>
      <c r="L173" s="39">
        <f t="shared" si="24"/>
        <v>54266</v>
      </c>
      <c r="M173" s="39">
        <f t="shared" si="24"/>
        <v>216891</v>
      </c>
      <c r="N173" s="39">
        <f t="shared" si="24"/>
        <v>738</v>
      </c>
      <c r="O173" s="39">
        <f>SUM(D173:N173)</f>
        <v>1718784</v>
      </c>
    </row>
    <row r="174" spans="1:15" ht="12.75">
      <c r="A174" s="56" t="s">
        <v>291</v>
      </c>
      <c r="B174" s="51">
        <f>SUM(B172:B173)</f>
        <v>48522</v>
      </c>
      <c r="C174" s="51">
        <f>O174/B174</f>
        <v>53.25271011087754</v>
      </c>
      <c r="D174" s="51">
        <f aca="true" t="shared" si="25" ref="D174:N174">SUM(D172:D173)</f>
        <v>1284820</v>
      </c>
      <c r="E174" s="51">
        <f t="shared" si="25"/>
        <v>386843</v>
      </c>
      <c r="F174" s="51">
        <f t="shared" si="25"/>
        <v>187736</v>
      </c>
      <c r="G174" s="51">
        <f t="shared" si="25"/>
        <v>78607</v>
      </c>
      <c r="H174" s="51">
        <f t="shared" si="25"/>
        <v>57653</v>
      </c>
      <c r="I174" s="51">
        <f t="shared" si="25"/>
        <v>68692</v>
      </c>
      <c r="J174" s="51">
        <f t="shared" si="25"/>
        <v>168648</v>
      </c>
      <c r="K174" s="51">
        <f t="shared" si="25"/>
        <v>79034</v>
      </c>
      <c r="L174" s="51">
        <f t="shared" si="25"/>
        <v>54266</v>
      </c>
      <c r="M174" s="51">
        <f t="shared" si="25"/>
        <v>216891</v>
      </c>
      <c r="N174" s="51">
        <f t="shared" si="25"/>
        <v>738</v>
      </c>
      <c r="O174" s="69">
        <f>SUM(O172:O173)</f>
        <v>2583928</v>
      </c>
    </row>
    <row r="175" spans="1:15" ht="12.75">
      <c r="A175" s="57" t="s">
        <v>9</v>
      </c>
      <c r="B175" s="80">
        <f>B170+B174</f>
        <v>201648</v>
      </c>
      <c r="C175" s="80">
        <f>O175/B175</f>
        <v>85.24652860430056</v>
      </c>
      <c r="D175" s="80">
        <f aca="true" t="shared" si="26" ref="D175:O175">D170+D174</f>
        <v>8343391</v>
      </c>
      <c r="E175" s="80">
        <f t="shared" si="26"/>
        <v>2093511</v>
      </c>
      <c r="F175" s="80">
        <f t="shared" si="26"/>
        <v>1669879</v>
      </c>
      <c r="G175" s="80">
        <f t="shared" si="26"/>
        <v>539376</v>
      </c>
      <c r="H175" s="80">
        <f t="shared" si="26"/>
        <v>57653</v>
      </c>
      <c r="I175" s="80">
        <f t="shared" si="26"/>
        <v>742537</v>
      </c>
      <c r="J175" s="80">
        <f t="shared" si="26"/>
        <v>495073</v>
      </c>
      <c r="K175" s="80">
        <f t="shared" si="26"/>
        <v>1317239</v>
      </c>
      <c r="L175" s="80">
        <f t="shared" si="26"/>
        <v>1482017</v>
      </c>
      <c r="M175" s="80">
        <f t="shared" si="26"/>
        <v>448378</v>
      </c>
      <c r="N175" s="80">
        <f t="shared" si="26"/>
        <v>738</v>
      </c>
      <c r="O175" s="80">
        <f t="shared" si="26"/>
        <v>17189792</v>
      </c>
    </row>
    <row r="176" spans="6:9" ht="12.75">
      <c r="F176" s="695"/>
      <c r="G176" s="695"/>
      <c r="H176" s="695"/>
      <c r="I176" s="695"/>
    </row>
    <row r="177" spans="1:15" ht="12.75">
      <c r="A177" s="696" t="s">
        <v>323</v>
      </c>
      <c r="B177" s="697"/>
      <c r="C177" s="698"/>
      <c r="D177" s="69">
        <f aca="true" t="shared" si="27" ref="D177:O177">D21+D60+D99+D139</f>
        <v>6631820</v>
      </c>
      <c r="E177" s="69">
        <f t="shared" si="27"/>
        <v>1613157</v>
      </c>
      <c r="F177" s="69">
        <f t="shared" si="27"/>
        <v>1263908</v>
      </c>
      <c r="G177" s="69">
        <f t="shared" si="27"/>
        <v>408112</v>
      </c>
      <c r="H177" s="69">
        <f t="shared" si="27"/>
        <v>43702</v>
      </c>
      <c r="I177" s="69">
        <f t="shared" si="27"/>
        <v>561584</v>
      </c>
      <c r="J177" s="69">
        <f t="shared" si="27"/>
        <v>370971</v>
      </c>
      <c r="K177" s="69">
        <f t="shared" si="27"/>
        <v>853894</v>
      </c>
      <c r="L177" s="69">
        <f t="shared" si="27"/>
        <v>956797</v>
      </c>
      <c r="M177" s="69">
        <f t="shared" si="27"/>
        <v>334739</v>
      </c>
      <c r="N177" s="69">
        <f t="shared" si="27"/>
        <v>564</v>
      </c>
      <c r="O177" s="69">
        <f t="shared" si="27"/>
        <v>13039248</v>
      </c>
    </row>
    <row r="178" spans="1:15" ht="12.75">
      <c r="A178" s="681" t="s">
        <v>397</v>
      </c>
      <c r="B178" s="681"/>
      <c r="C178" s="681"/>
      <c r="D178" s="39">
        <f aca="true" t="shared" si="28" ref="D178:O178">D22+D61+D100+D140</f>
        <v>132636.40000000002</v>
      </c>
      <c r="E178" s="39">
        <f t="shared" si="28"/>
        <v>32263.14</v>
      </c>
      <c r="F178" s="39">
        <f t="shared" si="28"/>
        <v>25278.16</v>
      </c>
      <c r="G178" s="39">
        <f t="shared" si="28"/>
        <v>8162.24</v>
      </c>
      <c r="H178" s="39">
        <f t="shared" si="28"/>
        <v>874.04</v>
      </c>
      <c r="I178" s="39">
        <f t="shared" si="28"/>
        <v>11231.68</v>
      </c>
      <c r="J178" s="39">
        <f t="shared" si="28"/>
        <v>7419.42</v>
      </c>
      <c r="K178" s="39">
        <f t="shared" si="28"/>
        <v>17077.88</v>
      </c>
      <c r="L178" s="39">
        <f t="shared" si="28"/>
        <v>19135.94</v>
      </c>
      <c r="M178" s="39">
        <f t="shared" si="28"/>
        <v>6694.78</v>
      </c>
      <c r="N178" s="39">
        <f t="shared" si="28"/>
        <v>11.28</v>
      </c>
      <c r="O178" s="39">
        <f t="shared" si="28"/>
        <v>260784.96</v>
      </c>
    </row>
    <row r="179" spans="1:15" ht="12.75">
      <c r="A179" s="681" t="s">
        <v>324</v>
      </c>
      <c r="B179" s="681"/>
      <c r="C179" s="681"/>
      <c r="D179" s="39">
        <f aca="true" t="shared" si="29" ref="D179:O179">D23+D62+D101+D141</f>
        <v>331591</v>
      </c>
      <c r="E179" s="39">
        <f t="shared" si="29"/>
        <v>80657.85</v>
      </c>
      <c r="F179" s="39">
        <f t="shared" si="29"/>
        <v>63195.4</v>
      </c>
      <c r="G179" s="39">
        <f t="shared" si="29"/>
        <v>20405.6</v>
      </c>
      <c r="H179" s="39">
        <f t="shared" si="29"/>
        <v>2185.1</v>
      </c>
      <c r="I179" s="39">
        <f t="shared" si="29"/>
        <v>28079.2</v>
      </c>
      <c r="J179" s="39">
        <f t="shared" si="29"/>
        <v>18548.55</v>
      </c>
      <c r="K179" s="39">
        <f t="shared" si="29"/>
        <v>42694.7</v>
      </c>
      <c r="L179" s="39">
        <f t="shared" si="29"/>
        <v>47839.85</v>
      </c>
      <c r="M179" s="39">
        <f t="shared" si="29"/>
        <v>16736.95</v>
      </c>
      <c r="N179" s="39">
        <f t="shared" si="29"/>
        <v>28.2</v>
      </c>
      <c r="O179" s="39">
        <f t="shared" si="29"/>
        <v>651962.4</v>
      </c>
    </row>
    <row r="180" spans="1:15" ht="12.75">
      <c r="A180" s="694" t="s">
        <v>325</v>
      </c>
      <c r="B180" s="694"/>
      <c r="C180" s="694"/>
      <c r="D180" s="52">
        <f aca="true" t="shared" si="30" ref="D180:O180">SUM(D178:D179)</f>
        <v>464227.4</v>
      </c>
      <c r="E180" s="52">
        <f t="shared" si="30"/>
        <v>112920.99</v>
      </c>
      <c r="F180" s="52">
        <f t="shared" si="30"/>
        <v>88473.56</v>
      </c>
      <c r="G180" s="52">
        <f t="shared" si="30"/>
        <v>28567.839999999997</v>
      </c>
      <c r="H180" s="52">
        <f t="shared" si="30"/>
        <v>3059.14</v>
      </c>
      <c r="I180" s="52">
        <f t="shared" si="30"/>
        <v>39310.880000000005</v>
      </c>
      <c r="J180" s="52">
        <f t="shared" si="30"/>
        <v>25967.97</v>
      </c>
      <c r="K180" s="52">
        <f t="shared" si="30"/>
        <v>59772.58</v>
      </c>
      <c r="L180" s="52">
        <f t="shared" si="30"/>
        <v>66975.79</v>
      </c>
      <c r="M180" s="52">
        <f t="shared" si="30"/>
        <v>23431.73</v>
      </c>
      <c r="N180" s="52">
        <f t="shared" si="30"/>
        <v>39.48</v>
      </c>
      <c r="O180" s="52">
        <f t="shared" si="30"/>
        <v>912747.36</v>
      </c>
    </row>
    <row r="198" spans="1:3" ht="12.75">
      <c r="A198" s="497" t="s">
        <v>22</v>
      </c>
      <c r="B198" s="497"/>
      <c r="C198" s="497"/>
    </row>
    <row r="199" spans="1:9" ht="12.75">
      <c r="A199" s="497" t="s">
        <v>23</v>
      </c>
      <c r="B199" s="497"/>
      <c r="C199" s="497"/>
      <c r="E199" s="26"/>
      <c r="F199" s="26"/>
      <c r="G199" s="2"/>
      <c r="H199" s="26"/>
      <c r="I199" s="26"/>
    </row>
    <row r="200" spans="1:9" ht="12.75">
      <c r="A200" s="7" t="s">
        <v>457</v>
      </c>
      <c r="B200" s="7"/>
      <c r="C200" s="7"/>
      <c r="E200" s="26"/>
      <c r="F200" s="26"/>
      <c r="G200" s="2"/>
      <c r="H200" s="26"/>
      <c r="I200" s="26"/>
    </row>
    <row r="201" spans="1:15" ht="12.75">
      <c r="A201" s="498" t="s">
        <v>21</v>
      </c>
      <c r="B201" s="498"/>
      <c r="C201" s="498"/>
      <c r="D201" s="498"/>
      <c r="E201" s="498"/>
      <c r="F201" s="498"/>
      <c r="G201" s="498"/>
      <c r="H201" s="498"/>
      <c r="I201" s="498"/>
      <c r="J201" s="498"/>
      <c r="K201" s="498"/>
      <c r="L201" s="498"/>
      <c r="M201" s="498"/>
      <c r="N201" s="498"/>
      <c r="O201" s="498"/>
    </row>
    <row r="202" spans="1:15" ht="12.75">
      <c r="A202" s="498" t="s">
        <v>516</v>
      </c>
      <c r="B202" s="498"/>
      <c r="C202" s="498"/>
      <c r="D202" s="498"/>
      <c r="E202" s="498"/>
      <c r="F202" s="498"/>
      <c r="G202" s="498"/>
      <c r="H202" s="498"/>
      <c r="I202" s="498"/>
      <c r="J202" s="498"/>
      <c r="K202" s="498"/>
      <c r="L202" s="498"/>
      <c r="M202" s="498"/>
      <c r="N202" s="498"/>
      <c r="O202" s="498"/>
    </row>
    <row r="203" spans="12:15" ht="10.5" customHeight="1">
      <c r="L203" s="28"/>
      <c r="M203" s="28"/>
      <c r="O203" s="28" t="s">
        <v>318</v>
      </c>
    </row>
    <row r="204" spans="1:15" ht="12.75">
      <c r="A204" s="170" t="s">
        <v>319</v>
      </c>
      <c r="B204" s="699" t="s">
        <v>85</v>
      </c>
      <c r="C204" s="699" t="s">
        <v>83</v>
      </c>
      <c r="D204" s="523" t="s">
        <v>366</v>
      </c>
      <c r="E204" s="524"/>
      <c r="F204" s="524"/>
      <c r="G204" s="524"/>
      <c r="H204" s="524"/>
      <c r="I204" s="524"/>
      <c r="J204" s="524"/>
      <c r="K204" s="524"/>
      <c r="L204" s="524"/>
      <c r="M204" s="524"/>
      <c r="N204" s="524"/>
      <c r="O204" s="499" t="s">
        <v>126</v>
      </c>
    </row>
    <row r="205" spans="1:15" ht="12.75">
      <c r="A205" s="176" t="s">
        <v>321</v>
      </c>
      <c r="B205" s="700"/>
      <c r="C205" s="700"/>
      <c r="D205" s="102" t="s">
        <v>311</v>
      </c>
      <c r="E205" s="101" t="s">
        <v>312</v>
      </c>
      <c r="F205" s="101" t="s">
        <v>168</v>
      </c>
      <c r="G205" s="101" t="s">
        <v>313</v>
      </c>
      <c r="H205" s="101" t="s">
        <v>314</v>
      </c>
      <c r="I205" s="101" t="s">
        <v>169</v>
      </c>
      <c r="J205" s="101" t="s">
        <v>315</v>
      </c>
      <c r="K205" s="101" t="s">
        <v>171</v>
      </c>
      <c r="L205" s="101" t="s">
        <v>172</v>
      </c>
      <c r="M205" s="101" t="s">
        <v>317</v>
      </c>
      <c r="N205" s="100" t="s">
        <v>316</v>
      </c>
      <c r="O205" s="501"/>
    </row>
    <row r="206" spans="1:15" ht="12.75">
      <c r="A206" s="103" t="s">
        <v>320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5"/>
      <c r="O206" s="106"/>
    </row>
    <row r="207" spans="1:15" ht="11.25" customHeight="1">
      <c r="A207" s="4" t="s">
        <v>2</v>
      </c>
      <c r="B207" s="39">
        <v>0</v>
      </c>
      <c r="C207" s="39">
        <v>0</v>
      </c>
      <c r="D207" s="39">
        <v>0</v>
      </c>
      <c r="E207" s="39">
        <v>0</v>
      </c>
      <c r="F207" s="39">
        <f aca="true" t="shared" si="31" ref="F207:N207">F39+F78+F117+F156</f>
        <v>0</v>
      </c>
      <c r="G207" s="39">
        <f t="shared" si="31"/>
        <v>0</v>
      </c>
      <c r="H207" s="39">
        <f t="shared" si="31"/>
        <v>0</v>
      </c>
      <c r="I207" s="39">
        <f t="shared" si="31"/>
        <v>0</v>
      </c>
      <c r="J207" s="39">
        <f t="shared" si="31"/>
        <v>0</v>
      </c>
      <c r="K207" s="39">
        <f t="shared" si="31"/>
        <v>0</v>
      </c>
      <c r="L207" s="39">
        <f t="shared" si="31"/>
        <v>0</v>
      </c>
      <c r="M207" s="39">
        <f t="shared" si="31"/>
        <v>0</v>
      </c>
      <c r="N207" s="39">
        <f t="shared" si="31"/>
        <v>0</v>
      </c>
      <c r="O207" s="39">
        <f>SUM(D207:N207)</f>
        <v>0</v>
      </c>
    </row>
    <row r="208" spans="1:15" ht="11.25" customHeight="1">
      <c r="A208" s="4" t="s">
        <v>3</v>
      </c>
      <c r="B208" s="39">
        <v>0</v>
      </c>
      <c r="C208" s="39">
        <v>0</v>
      </c>
      <c r="D208" s="39">
        <v>0</v>
      </c>
      <c r="E208" s="39">
        <v>0</v>
      </c>
      <c r="F208" s="39">
        <f aca="true" t="shared" si="32" ref="F208:N208">F40+F79+F118+F157</f>
        <v>0</v>
      </c>
      <c r="G208" s="39">
        <f t="shared" si="32"/>
        <v>0</v>
      </c>
      <c r="H208" s="39">
        <f t="shared" si="32"/>
        <v>0</v>
      </c>
      <c r="I208" s="39">
        <f t="shared" si="32"/>
        <v>0</v>
      </c>
      <c r="J208" s="39">
        <f t="shared" si="32"/>
        <v>0</v>
      </c>
      <c r="K208" s="39">
        <f t="shared" si="32"/>
        <v>0</v>
      </c>
      <c r="L208" s="39">
        <f t="shared" si="32"/>
        <v>0</v>
      </c>
      <c r="M208" s="39">
        <f t="shared" si="32"/>
        <v>0</v>
      </c>
      <c r="N208" s="39">
        <f t="shared" si="32"/>
        <v>0</v>
      </c>
      <c r="O208" s="39">
        <f>SUM(D208:N208)</f>
        <v>0</v>
      </c>
    </row>
    <row r="209" spans="1:15" ht="12.75">
      <c r="A209" s="56" t="s">
        <v>291</v>
      </c>
      <c r="B209" s="51">
        <f>SUM(B207:B208)</f>
        <v>0</v>
      </c>
      <c r="C209" s="51">
        <v>0</v>
      </c>
      <c r="D209" s="51">
        <f aca="true" t="shared" si="33" ref="D209:N209">SUM(D207:D208)</f>
        <v>0</v>
      </c>
      <c r="E209" s="51">
        <f t="shared" si="33"/>
        <v>0</v>
      </c>
      <c r="F209" s="51">
        <f t="shared" si="33"/>
        <v>0</v>
      </c>
      <c r="G209" s="51">
        <f t="shared" si="33"/>
        <v>0</v>
      </c>
      <c r="H209" s="51">
        <f t="shared" si="33"/>
        <v>0</v>
      </c>
      <c r="I209" s="51">
        <f t="shared" si="33"/>
        <v>0</v>
      </c>
      <c r="J209" s="51">
        <f t="shared" si="33"/>
        <v>0</v>
      </c>
      <c r="K209" s="51">
        <f t="shared" si="33"/>
        <v>0</v>
      </c>
      <c r="L209" s="51">
        <f t="shared" si="33"/>
        <v>0</v>
      </c>
      <c r="M209" s="51">
        <f t="shared" si="33"/>
        <v>0</v>
      </c>
      <c r="N209" s="51">
        <f t="shared" si="33"/>
        <v>0</v>
      </c>
      <c r="O209" s="69">
        <f>SUM(O207:O208)</f>
        <v>0</v>
      </c>
    </row>
    <row r="210" spans="1:15" ht="10.5" customHeight="1">
      <c r="A210" s="94" t="s">
        <v>322</v>
      </c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138"/>
    </row>
    <row r="211" spans="1:15" ht="11.25" customHeight="1">
      <c r="A211" s="4" t="s">
        <v>2</v>
      </c>
      <c r="B211" s="39">
        <v>1353</v>
      </c>
      <c r="C211" s="39">
        <f>D211/B211</f>
        <v>67.99039172209903</v>
      </c>
      <c r="D211" s="39">
        <v>91991</v>
      </c>
      <c r="E211" s="39">
        <f aca="true" t="shared" si="34" ref="E211:N211">E43+E82+E121+E160</f>
        <v>0</v>
      </c>
      <c r="F211" s="39">
        <f t="shared" si="34"/>
        <v>0</v>
      </c>
      <c r="G211" s="39">
        <f t="shared" si="34"/>
        <v>0</v>
      </c>
      <c r="H211" s="39">
        <f t="shared" si="34"/>
        <v>0</v>
      </c>
      <c r="I211" s="39">
        <f t="shared" si="34"/>
        <v>0</v>
      </c>
      <c r="J211" s="39">
        <f t="shared" si="34"/>
        <v>0</v>
      </c>
      <c r="K211" s="39">
        <f t="shared" si="34"/>
        <v>0</v>
      </c>
      <c r="L211" s="39">
        <f t="shared" si="34"/>
        <v>0</v>
      </c>
      <c r="M211" s="39">
        <f t="shared" si="34"/>
        <v>0</v>
      </c>
      <c r="N211" s="39">
        <f t="shared" si="34"/>
        <v>0</v>
      </c>
      <c r="O211" s="39">
        <f>SUM(D211:N211)</f>
        <v>91991</v>
      </c>
    </row>
    <row r="212" spans="1:15" ht="11.25" customHeight="1">
      <c r="A212" s="4" t="s">
        <v>3</v>
      </c>
      <c r="B212" s="39">
        <v>1138</v>
      </c>
      <c r="C212" s="39">
        <f>D212/B212</f>
        <v>33</v>
      </c>
      <c r="D212" s="39">
        <v>37554</v>
      </c>
      <c r="E212" s="39">
        <v>0</v>
      </c>
      <c r="F212" s="39">
        <f aca="true" t="shared" si="35" ref="F212:N212">F44+F83+F122+F161</f>
        <v>0</v>
      </c>
      <c r="G212" s="39">
        <f t="shared" si="35"/>
        <v>0</v>
      </c>
      <c r="H212" s="39">
        <f t="shared" si="35"/>
        <v>0</v>
      </c>
      <c r="I212" s="39">
        <f t="shared" si="35"/>
        <v>0</v>
      </c>
      <c r="J212" s="39">
        <f t="shared" si="35"/>
        <v>0</v>
      </c>
      <c r="K212" s="39">
        <f t="shared" si="35"/>
        <v>0</v>
      </c>
      <c r="L212" s="39">
        <f t="shared" si="35"/>
        <v>0</v>
      </c>
      <c r="M212" s="39">
        <f t="shared" si="35"/>
        <v>0</v>
      </c>
      <c r="N212" s="39">
        <f t="shared" si="35"/>
        <v>0</v>
      </c>
      <c r="O212" s="39">
        <f>SUM(D212:N212)</f>
        <v>37554</v>
      </c>
    </row>
    <row r="213" spans="1:15" ht="11.25" customHeight="1">
      <c r="A213" s="56" t="s">
        <v>291</v>
      </c>
      <c r="B213" s="51">
        <f>SUM(B211:B212)</f>
        <v>2491</v>
      </c>
      <c r="C213" s="51">
        <f>D213/B213</f>
        <v>52.005218787635485</v>
      </c>
      <c r="D213" s="51">
        <f aca="true" t="shared" si="36" ref="D213:N213">SUM(D211:D212)</f>
        <v>129545</v>
      </c>
      <c r="E213" s="51">
        <f t="shared" si="36"/>
        <v>0</v>
      </c>
      <c r="F213" s="51">
        <f t="shared" si="36"/>
        <v>0</v>
      </c>
      <c r="G213" s="51">
        <f t="shared" si="36"/>
        <v>0</v>
      </c>
      <c r="H213" s="51">
        <f t="shared" si="36"/>
        <v>0</v>
      </c>
      <c r="I213" s="51">
        <f t="shared" si="36"/>
        <v>0</v>
      </c>
      <c r="J213" s="51">
        <f t="shared" si="36"/>
        <v>0</v>
      </c>
      <c r="K213" s="51">
        <f t="shared" si="36"/>
        <v>0</v>
      </c>
      <c r="L213" s="51">
        <f t="shared" si="36"/>
        <v>0</v>
      </c>
      <c r="M213" s="51">
        <f t="shared" si="36"/>
        <v>0</v>
      </c>
      <c r="N213" s="51">
        <f t="shared" si="36"/>
        <v>0</v>
      </c>
      <c r="O213" s="69">
        <f>SUM(O211:O212)</f>
        <v>129545</v>
      </c>
    </row>
    <row r="214" spans="1:15" ht="11.25" customHeight="1">
      <c r="A214" s="57" t="s">
        <v>9</v>
      </c>
      <c r="B214" s="80">
        <f>B209+B213</f>
        <v>2491</v>
      </c>
      <c r="C214" s="80">
        <v>86</v>
      </c>
      <c r="D214" s="80">
        <f aca="true" t="shared" si="37" ref="D214:O214">D209+D213</f>
        <v>129545</v>
      </c>
      <c r="E214" s="80">
        <f t="shared" si="37"/>
        <v>0</v>
      </c>
      <c r="F214" s="80">
        <f t="shared" si="37"/>
        <v>0</v>
      </c>
      <c r="G214" s="80">
        <f t="shared" si="37"/>
        <v>0</v>
      </c>
      <c r="H214" s="80">
        <f t="shared" si="37"/>
        <v>0</v>
      </c>
      <c r="I214" s="80">
        <f t="shared" si="37"/>
        <v>0</v>
      </c>
      <c r="J214" s="80">
        <f t="shared" si="37"/>
        <v>0</v>
      </c>
      <c r="K214" s="80">
        <f t="shared" si="37"/>
        <v>0</v>
      </c>
      <c r="L214" s="80">
        <f t="shared" si="37"/>
        <v>0</v>
      </c>
      <c r="M214" s="80">
        <f t="shared" si="37"/>
        <v>0</v>
      </c>
      <c r="N214" s="80">
        <f t="shared" si="37"/>
        <v>0</v>
      </c>
      <c r="O214" s="80">
        <f t="shared" si="37"/>
        <v>129545</v>
      </c>
    </row>
    <row r="215" spans="6:9" ht="11.25" customHeight="1">
      <c r="F215" s="695"/>
      <c r="G215" s="695"/>
      <c r="H215" s="695"/>
      <c r="I215" s="695"/>
    </row>
    <row r="216" spans="1:15" ht="12.75">
      <c r="A216" s="696" t="s">
        <v>323</v>
      </c>
      <c r="B216" s="697"/>
      <c r="C216" s="698"/>
      <c r="D216" s="69">
        <v>0</v>
      </c>
      <c r="E216" s="69"/>
      <c r="F216" s="69">
        <f aca="true" t="shared" si="38" ref="F216:N216">F48+F87+F126+F165</f>
        <v>0</v>
      </c>
      <c r="G216" s="69">
        <f t="shared" si="38"/>
        <v>0</v>
      </c>
      <c r="H216" s="69">
        <f t="shared" si="38"/>
        <v>0</v>
      </c>
      <c r="I216" s="69">
        <f t="shared" si="38"/>
        <v>0</v>
      </c>
      <c r="J216" s="69">
        <f t="shared" si="38"/>
        <v>0</v>
      </c>
      <c r="K216" s="69">
        <f t="shared" si="38"/>
        <v>0</v>
      </c>
      <c r="L216" s="69">
        <f t="shared" si="38"/>
        <v>0</v>
      </c>
      <c r="M216" s="69">
        <f t="shared" si="38"/>
        <v>0</v>
      </c>
      <c r="N216" s="69">
        <f t="shared" si="38"/>
        <v>0</v>
      </c>
      <c r="O216" s="69"/>
    </row>
    <row r="217" spans="1:15" ht="12.75">
      <c r="A217" s="681" t="s">
        <v>397</v>
      </c>
      <c r="B217" s="681"/>
      <c r="C217" s="681"/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</row>
    <row r="218" spans="1:15" ht="12.75">
      <c r="A218" s="681" t="s">
        <v>324</v>
      </c>
      <c r="B218" s="681"/>
      <c r="C218" s="681"/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</row>
    <row r="219" spans="1:15" ht="12.75">
      <c r="A219" s="694" t="s">
        <v>325</v>
      </c>
      <c r="B219" s="694"/>
      <c r="C219" s="694"/>
      <c r="D219" s="52">
        <f>SUM(D217:D218)</f>
        <v>0</v>
      </c>
      <c r="E219" s="52">
        <f>SUM(E217:E218)</f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f>SUM(O217:O218)</f>
        <v>0</v>
      </c>
    </row>
    <row r="220" spans="1:3" ht="12.75">
      <c r="A220" s="497" t="s">
        <v>22</v>
      </c>
      <c r="B220" s="497"/>
      <c r="C220" s="497"/>
    </row>
    <row r="221" spans="1:9" ht="12.75">
      <c r="A221" s="497" t="s">
        <v>23</v>
      </c>
      <c r="B221" s="497"/>
      <c r="C221" s="497"/>
      <c r="E221" s="26"/>
      <c r="F221" s="26"/>
      <c r="G221" s="2"/>
      <c r="H221" s="26"/>
      <c r="I221" s="26"/>
    </row>
    <row r="222" spans="1:9" ht="12.75">
      <c r="A222" s="7" t="s">
        <v>457</v>
      </c>
      <c r="B222" s="7"/>
      <c r="C222" s="7"/>
      <c r="E222" s="26"/>
      <c r="F222" s="26"/>
      <c r="G222" s="2"/>
      <c r="H222" s="26"/>
      <c r="I222" s="26"/>
    </row>
    <row r="223" spans="1:15" ht="11.25" customHeight="1">
      <c r="A223" s="498" t="s">
        <v>21</v>
      </c>
      <c r="B223" s="498"/>
      <c r="C223" s="498"/>
      <c r="D223" s="498"/>
      <c r="E223" s="498"/>
      <c r="F223" s="498"/>
      <c r="G223" s="498"/>
      <c r="H223" s="498"/>
      <c r="I223" s="498"/>
      <c r="J223" s="498"/>
      <c r="K223" s="498"/>
      <c r="L223" s="498"/>
      <c r="M223" s="498"/>
      <c r="N223" s="498"/>
      <c r="O223" s="498"/>
    </row>
    <row r="224" spans="1:15" ht="11.25" customHeight="1">
      <c r="A224" s="498" t="s">
        <v>517</v>
      </c>
      <c r="B224" s="498"/>
      <c r="C224" s="498"/>
      <c r="D224" s="498"/>
      <c r="E224" s="498"/>
      <c r="F224" s="498"/>
      <c r="G224" s="498"/>
      <c r="H224" s="498"/>
      <c r="I224" s="498"/>
      <c r="J224" s="498"/>
      <c r="K224" s="498"/>
      <c r="L224" s="498"/>
      <c r="M224" s="498"/>
      <c r="N224" s="498"/>
      <c r="O224" s="498"/>
    </row>
    <row r="225" spans="12:15" ht="11.25" customHeight="1">
      <c r="L225" s="28"/>
      <c r="M225" s="28"/>
      <c r="O225" s="28" t="s">
        <v>318</v>
      </c>
    </row>
    <row r="226" spans="1:15" ht="12.75">
      <c r="A226" s="170" t="s">
        <v>319</v>
      </c>
      <c r="B226" s="699" t="s">
        <v>85</v>
      </c>
      <c r="C226" s="699" t="s">
        <v>83</v>
      </c>
      <c r="D226" s="523" t="s">
        <v>366</v>
      </c>
      <c r="E226" s="524"/>
      <c r="F226" s="524"/>
      <c r="G226" s="524"/>
      <c r="H226" s="524"/>
      <c r="I226" s="524"/>
      <c r="J226" s="524"/>
      <c r="K226" s="524"/>
      <c r="L226" s="524"/>
      <c r="M226" s="524"/>
      <c r="N226" s="524"/>
      <c r="O226" s="499" t="s">
        <v>126</v>
      </c>
    </row>
    <row r="227" spans="1:15" ht="12.75">
      <c r="A227" s="176" t="s">
        <v>321</v>
      </c>
      <c r="B227" s="700"/>
      <c r="C227" s="700"/>
      <c r="D227" s="102" t="s">
        <v>311</v>
      </c>
      <c r="E227" s="101" t="s">
        <v>312</v>
      </c>
      <c r="F227" s="101" t="s">
        <v>168</v>
      </c>
      <c r="G227" s="101" t="s">
        <v>313</v>
      </c>
      <c r="H227" s="101" t="s">
        <v>314</v>
      </c>
      <c r="I227" s="101" t="s">
        <v>169</v>
      </c>
      <c r="J227" s="101" t="s">
        <v>315</v>
      </c>
      <c r="K227" s="101" t="s">
        <v>171</v>
      </c>
      <c r="L227" s="101" t="s">
        <v>172</v>
      </c>
      <c r="M227" s="101" t="s">
        <v>317</v>
      </c>
      <c r="N227" s="100" t="s">
        <v>316</v>
      </c>
      <c r="O227" s="501"/>
    </row>
    <row r="228" spans="1:15" ht="11.25" customHeight="1">
      <c r="A228" s="103" t="s">
        <v>320</v>
      </c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5"/>
      <c r="O228" s="106"/>
    </row>
    <row r="229" spans="1:15" ht="11.25" customHeight="1">
      <c r="A229" s="4" t="s">
        <v>2</v>
      </c>
      <c r="B229" s="39">
        <v>0</v>
      </c>
      <c r="C229" s="39">
        <v>0</v>
      </c>
      <c r="D229" s="39">
        <v>0</v>
      </c>
      <c r="E229" s="39">
        <v>0</v>
      </c>
      <c r="F229" s="39">
        <f aca="true" t="shared" si="39" ref="F229:N229">F65+F104+F143+F197</f>
        <v>0</v>
      </c>
      <c r="G229" s="39">
        <f t="shared" si="39"/>
        <v>0</v>
      </c>
      <c r="H229" s="39">
        <f t="shared" si="39"/>
        <v>0</v>
      </c>
      <c r="I229" s="39">
        <f t="shared" si="39"/>
        <v>0</v>
      </c>
      <c r="J229" s="39">
        <f t="shared" si="39"/>
        <v>0</v>
      </c>
      <c r="K229" s="39">
        <f t="shared" si="39"/>
        <v>0</v>
      </c>
      <c r="L229" s="39">
        <f t="shared" si="39"/>
        <v>0</v>
      </c>
      <c r="M229" s="39">
        <f t="shared" si="39"/>
        <v>0</v>
      </c>
      <c r="N229" s="39">
        <f t="shared" si="39"/>
        <v>0</v>
      </c>
      <c r="O229" s="39">
        <f>SUM(D229:N229)</f>
        <v>0</v>
      </c>
    </row>
    <row r="230" spans="1:15" ht="11.25" customHeight="1">
      <c r="A230" s="4" t="s">
        <v>3</v>
      </c>
      <c r="B230" s="39">
        <v>0</v>
      </c>
      <c r="C230" s="39">
        <v>0</v>
      </c>
      <c r="D230" s="39">
        <v>0</v>
      </c>
      <c r="E230" s="39">
        <v>0</v>
      </c>
      <c r="F230" s="39">
        <f aca="true" t="shared" si="40" ref="F230:N230">F66+F105+F144+F198</f>
        <v>0</v>
      </c>
      <c r="G230" s="39">
        <f t="shared" si="40"/>
        <v>0</v>
      </c>
      <c r="H230" s="39">
        <f t="shared" si="40"/>
        <v>0</v>
      </c>
      <c r="I230" s="39">
        <f t="shared" si="40"/>
        <v>0</v>
      </c>
      <c r="J230" s="39">
        <f t="shared" si="40"/>
        <v>0</v>
      </c>
      <c r="K230" s="39">
        <f t="shared" si="40"/>
        <v>0</v>
      </c>
      <c r="L230" s="39">
        <f t="shared" si="40"/>
        <v>0</v>
      </c>
      <c r="M230" s="39">
        <f t="shared" si="40"/>
        <v>0</v>
      </c>
      <c r="N230" s="39">
        <f t="shared" si="40"/>
        <v>0</v>
      </c>
      <c r="O230" s="39">
        <f>SUM(D230:N230)</f>
        <v>0</v>
      </c>
    </row>
    <row r="231" spans="1:15" ht="11.25" customHeight="1">
      <c r="A231" s="56" t="s">
        <v>291</v>
      </c>
      <c r="B231" s="51">
        <f>SUM(B229:B230)</f>
        <v>0</v>
      </c>
      <c r="C231" s="51">
        <v>0</v>
      </c>
      <c r="D231" s="51">
        <f aca="true" t="shared" si="41" ref="D231:N231">SUM(D229:D230)</f>
        <v>0</v>
      </c>
      <c r="E231" s="51">
        <f t="shared" si="41"/>
        <v>0</v>
      </c>
      <c r="F231" s="51">
        <f t="shared" si="41"/>
        <v>0</v>
      </c>
      <c r="G231" s="51">
        <f t="shared" si="41"/>
        <v>0</v>
      </c>
      <c r="H231" s="51">
        <f t="shared" si="41"/>
        <v>0</v>
      </c>
      <c r="I231" s="51">
        <f t="shared" si="41"/>
        <v>0</v>
      </c>
      <c r="J231" s="51">
        <f t="shared" si="41"/>
        <v>0</v>
      </c>
      <c r="K231" s="51">
        <f t="shared" si="41"/>
        <v>0</v>
      </c>
      <c r="L231" s="51">
        <f t="shared" si="41"/>
        <v>0</v>
      </c>
      <c r="M231" s="51">
        <f t="shared" si="41"/>
        <v>0</v>
      </c>
      <c r="N231" s="51">
        <f t="shared" si="41"/>
        <v>0</v>
      </c>
      <c r="O231" s="69">
        <f>SUM(O229:O230)</f>
        <v>0</v>
      </c>
    </row>
    <row r="232" spans="1:15" ht="11.25" customHeight="1">
      <c r="A232" s="94" t="s">
        <v>322</v>
      </c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138"/>
    </row>
    <row r="233" spans="1:15" ht="11.25" customHeight="1">
      <c r="A233" s="4" t="s">
        <v>2</v>
      </c>
      <c r="B233" s="39">
        <v>296</v>
      </c>
      <c r="C233" s="39">
        <f>D233/B233</f>
        <v>64.69932432432432</v>
      </c>
      <c r="D233" s="39">
        <v>19151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f>SUM(D233:N233)</f>
        <v>19151</v>
      </c>
    </row>
    <row r="234" spans="1:15" ht="11.25" customHeight="1">
      <c r="A234" s="4" t="s">
        <v>3</v>
      </c>
      <c r="B234" s="39">
        <v>356</v>
      </c>
      <c r="C234" s="39">
        <f>D234/B234</f>
        <v>33</v>
      </c>
      <c r="D234" s="39">
        <v>11748</v>
      </c>
      <c r="E234" s="39">
        <v>0</v>
      </c>
      <c r="F234" s="39">
        <f>F70+F109+F148+F201</f>
        <v>0</v>
      </c>
      <c r="G234" s="39">
        <v>0</v>
      </c>
      <c r="H234" s="39">
        <f aca="true" t="shared" si="42" ref="H234:N234">H70+H109+H148+H201</f>
        <v>0</v>
      </c>
      <c r="I234" s="39">
        <f t="shared" si="42"/>
        <v>0</v>
      </c>
      <c r="J234" s="39">
        <f t="shared" si="42"/>
        <v>0</v>
      </c>
      <c r="K234" s="39">
        <f t="shared" si="42"/>
        <v>0</v>
      </c>
      <c r="L234" s="39">
        <f t="shared" si="42"/>
        <v>0</v>
      </c>
      <c r="M234" s="39">
        <f t="shared" si="42"/>
        <v>0</v>
      </c>
      <c r="N234" s="39">
        <f t="shared" si="42"/>
        <v>0</v>
      </c>
      <c r="O234" s="39">
        <f>SUM(D234:N234)</f>
        <v>11748</v>
      </c>
    </row>
    <row r="235" spans="1:15" ht="11.25" customHeight="1">
      <c r="A235" s="56" t="s">
        <v>291</v>
      </c>
      <c r="B235" s="51">
        <f>SUM(B233:B234)</f>
        <v>652</v>
      </c>
      <c r="C235" s="51">
        <f>D235/B235</f>
        <v>47.39110429447853</v>
      </c>
      <c r="D235" s="51">
        <f aca="true" t="shared" si="43" ref="D235:N235">SUM(D233:D234)</f>
        <v>30899</v>
      </c>
      <c r="E235" s="51">
        <f t="shared" si="43"/>
        <v>0</v>
      </c>
      <c r="F235" s="51">
        <f t="shared" si="43"/>
        <v>0</v>
      </c>
      <c r="G235" s="51">
        <f t="shared" si="43"/>
        <v>0</v>
      </c>
      <c r="H235" s="51">
        <f t="shared" si="43"/>
        <v>0</v>
      </c>
      <c r="I235" s="51">
        <f t="shared" si="43"/>
        <v>0</v>
      </c>
      <c r="J235" s="51">
        <f t="shared" si="43"/>
        <v>0</v>
      </c>
      <c r="K235" s="51">
        <f t="shared" si="43"/>
        <v>0</v>
      </c>
      <c r="L235" s="51">
        <f t="shared" si="43"/>
        <v>0</v>
      </c>
      <c r="M235" s="51">
        <f t="shared" si="43"/>
        <v>0</v>
      </c>
      <c r="N235" s="51">
        <f t="shared" si="43"/>
        <v>0</v>
      </c>
      <c r="O235" s="69">
        <f>SUM(O233:O234)</f>
        <v>30899</v>
      </c>
    </row>
    <row r="236" spans="1:15" ht="11.25" customHeight="1">
      <c r="A236" s="57" t="s">
        <v>9</v>
      </c>
      <c r="B236" s="80">
        <f>B231+B235</f>
        <v>652</v>
      </c>
      <c r="C236" s="80">
        <v>80</v>
      </c>
      <c r="D236" s="80">
        <f aca="true" t="shared" si="44" ref="D236:O236">D231+D235</f>
        <v>30899</v>
      </c>
      <c r="E236" s="80">
        <f t="shared" si="44"/>
        <v>0</v>
      </c>
      <c r="F236" s="80">
        <f t="shared" si="44"/>
        <v>0</v>
      </c>
      <c r="G236" s="80">
        <f t="shared" si="44"/>
        <v>0</v>
      </c>
      <c r="H236" s="80">
        <f t="shared" si="44"/>
        <v>0</v>
      </c>
      <c r="I236" s="80">
        <f t="shared" si="44"/>
        <v>0</v>
      </c>
      <c r="J236" s="80">
        <f t="shared" si="44"/>
        <v>0</v>
      </c>
      <c r="K236" s="80">
        <f t="shared" si="44"/>
        <v>0</v>
      </c>
      <c r="L236" s="80">
        <f t="shared" si="44"/>
        <v>0</v>
      </c>
      <c r="M236" s="80">
        <f t="shared" si="44"/>
        <v>0</v>
      </c>
      <c r="N236" s="80">
        <f t="shared" si="44"/>
        <v>0</v>
      </c>
      <c r="O236" s="80">
        <f t="shared" si="44"/>
        <v>30899</v>
      </c>
    </row>
    <row r="237" spans="6:9" ht="11.25" customHeight="1">
      <c r="F237" s="695"/>
      <c r="G237" s="695"/>
      <c r="H237" s="695"/>
      <c r="I237" s="695"/>
    </row>
    <row r="238" spans="1:15" ht="11.25" customHeight="1">
      <c r="A238" s="696" t="s">
        <v>323</v>
      </c>
      <c r="B238" s="697"/>
      <c r="C238" s="698"/>
      <c r="D238" s="69">
        <v>0</v>
      </c>
      <c r="E238" s="69">
        <v>0</v>
      </c>
      <c r="F238" s="69">
        <f aca="true" t="shared" si="45" ref="F238:N238">F74+F113+F152+F204</f>
        <v>0</v>
      </c>
      <c r="G238" s="69">
        <f t="shared" si="45"/>
        <v>0</v>
      </c>
      <c r="H238" s="69">
        <f t="shared" si="45"/>
        <v>0</v>
      </c>
      <c r="I238" s="69">
        <f t="shared" si="45"/>
        <v>0</v>
      </c>
      <c r="J238" s="69">
        <f t="shared" si="45"/>
        <v>0</v>
      </c>
      <c r="K238" s="69">
        <f t="shared" si="45"/>
        <v>0</v>
      </c>
      <c r="L238" s="69">
        <f t="shared" si="45"/>
        <v>0</v>
      </c>
      <c r="M238" s="69">
        <f t="shared" si="45"/>
        <v>0</v>
      </c>
      <c r="N238" s="69">
        <f t="shared" si="45"/>
        <v>0</v>
      </c>
      <c r="O238" s="69">
        <v>0</v>
      </c>
    </row>
    <row r="239" spans="1:15" ht="11.25" customHeight="1">
      <c r="A239" s="681" t="s">
        <v>397</v>
      </c>
      <c r="B239" s="681"/>
      <c r="C239" s="681"/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</row>
    <row r="240" spans="1:15" ht="11.25" customHeight="1">
      <c r="A240" s="681" t="s">
        <v>324</v>
      </c>
      <c r="B240" s="681"/>
      <c r="C240" s="681"/>
      <c r="D240" s="39">
        <v>0</v>
      </c>
      <c r="E240" s="39">
        <v>0</v>
      </c>
      <c r="F240" s="39">
        <f aca="true" t="shared" si="46" ref="F240:N240">F77+F116+F154+F206</f>
        <v>0</v>
      </c>
      <c r="G240" s="39">
        <f t="shared" si="46"/>
        <v>0</v>
      </c>
      <c r="H240" s="39">
        <f t="shared" si="46"/>
        <v>0</v>
      </c>
      <c r="I240" s="39">
        <f t="shared" si="46"/>
        <v>0</v>
      </c>
      <c r="J240" s="39">
        <f t="shared" si="46"/>
        <v>0</v>
      </c>
      <c r="K240" s="39">
        <f t="shared" si="46"/>
        <v>0</v>
      </c>
      <c r="L240" s="39">
        <f t="shared" si="46"/>
        <v>0</v>
      </c>
      <c r="M240" s="39">
        <f t="shared" si="46"/>
        <v>0</v>
      </c>
      <c r="N240" s="39">
        <f t="shared" si="46"/>
        <v>0</v>
      </c>
      <c r="O240" s="39">
        <v>0</v>
      </c>
    </row>
    <row r="241" spans="1:15" ht="11.25" customHeight="1">
      <c r="A241" s="694" t="s">
        <v>325</v>
      </c>
      <c r="B241" s="694"/>
      <c r="C241" s="694"/>
      <c r="D241" s="52">
        <f aca="true" t="shared" si="47" ref="D241:O241">SUM(D239:D240)</f>
        <v>0</v>
      </c>
      <c r="E241" s="52">
        <f t="shared" si="47"/>
        <v>0</v>
      </c>
      <c r="F241" s="52">
        <f t="shared" si="47"/>
        <v>0</v>
      </c>
      <c r="G241" s="52">
        <f t="shared" si="47"/>
        <v>0</v>
      </c>
      <c r="H241" s="52">
        <f t="shared" si="47"/>
        <v>0</v>
      </c>
      <c r="I241" s="52">
        <f t="shared" si="47"/>
        <v>0</v>
      </c>
      <c r="J241" s="52">
        <f t="shared" si="47"/>
        <v>0</v>
      </c>
      <c r="K241" s="52">
        <f t="shared" si="47"/>
        <v>0</v>
      </c>
      <c r="L241" s="52">
        <f t="shared" si="47"/>
        <v>0</v>
      </c>
      <c r="M241" s="52">
        <f t="shared" si="47"/>
        <v>0</v>
      </c>
      <c r="N241" s="52">
        <f t="shared" si="47"/>
        <v>0</v>
      </c>
      <c r="O241" s="52">
        <f t="shared" si="47"/>
        <v>0</v>
      </c>
    </row>
  </sheetData>
  <sheetProtection/>
  <mergeCells count="90">
    <mergeCell ref="A118:C118"/>
    <mergeCell ref="A142:C142"/>
    <mergeCell ref="A140:C140"/>
    <mergeCell ref="A141:C141"/>
    <mergeCell ref="D127:N127"/>
    <mergeCell ref="A139:C139"/>
    <mergeCell ref="A124:O124"/>
    <mergeCell ref="A61:C61"/>
    <mergeCell ref="A119:C119"/>
    <mergeCell ref="A123:O123"/>
    <mergeCell ref="B127:B128"/>
    <mergeCell ref="C127:C128"/>
    <mergeCell ref="O127:O128"/>
    <mergeCell ref="A99:C99"/>
    <mergeCell ref="A100:C100"/>
    <mergeCell ref="A101:C101"/>
    <mergeCell ref="A102:C102"/>
    <mergeCell ref="N86:O86"/>
    <mergeCell ref="A84:O84"/>
    <mergeCell ref="B87:B88"/>
    <mergeCell ref="A79:C79"/>
    <mergeCell ref="A80:C80"/>
    <mergeCell ref="A83:O83"/>
    <mergeCell ref="C87:C88"/>
    <mergeCell ref="D87:N87"/>
    <mergeCell ref="O87:O88"/>
    <mergeCell ref="A62:C62"/>
    <mergeCell ref="A63:C63"/>
    <mergeCell ref="A44:O44"/>
    <mergeCell ref="A45:O45"/>
    <mergeCell ref="B48:B49"/>
    <mergeCell ref="C48:C49"/>
    <mergeCell ref="D48:N48"/>
    <mergeCell ref="O48:O49"/>
    <mergeCell ref="N47:O47"/>
    <mergeCell ref="A60:C60"/>
    <mergeCell ref="A21:C21"/>
    <mergeCell ref="A22:C22"/>
    <mergeCell ref="A23:C23"/>
    <mergeCell ref="A24:C24"/>
    <mergeCell ref="A40:C40"/>
    <mergeCell ref="A41:C41"/>
    <mergeCell ref="A1:C1"/>
    <mergeCell ref="A2:C2"/>
    <mergeCell ref="A5:O5"/>
    <mergeCell ref="A6:O6"/>
    <mergeCell ref="B9:B10"/>
    <mergeCell ref="C9:C10"/>
    <mergeCell ref="D9:N9"/>
    <mergeCell ref="O9:O10"/>
    <mergeCell ref="N8:O8"/>
    <mergeCell ref="A157:C157"/>
    <mergeCell ref="A158:C158"/>
    <mergeCell ref="A161:O161"/>
    <mergeCell ref="A162:O162"/>
    <mergeCell ref="B165:B166"/>
    <mergeCell ref="O165:O166"/>
    <mergeCell ref="A177:C177"/>
    <mergeCell ref="A180:C180"/>
    <mergeCell ref="A179:C179"/>
    <mergeCell ref="A178:C178"/>
    <mergeCell ref="C165:C166"/>
    <mergeCell ref="D165:N165"/>
    <mergeCell ref="F176:I176"/>
    <mergeCell ref="A198:C198"/>
    <mergeCell ref="A199:C199"/>
    <mergeCell ref="A201:O201"/>
    <mergeCell ref="A202:O202"/>
    <mergeCell ref="B204:B205"/>
    <mergeCell ref="C204:C205"/>
    <mergeCell ref="D204:N204"/>
    <mergeCell ref="O204:O205"/>
    <mergeCell ref="C226:C227"/>
    <mergeCell ref="D226:N226"/>
    <mergeCell ref="O226:O227"/>
    <mergeCell ref="F215:I215"/>
    <mergeCell ref="A216:C216"/>
    <mergeCell ref="A217:C217"/>
    <mergeCell ref="A218:C218"/>
    <mergeCell ref="A219:C219"/>
    <mergeCell ref="F237:I237"/>
    <mergeCell ref="A238:C238"/>
    <mergeCell ref="A239:C239"/>
    <mergeCell ref="A240:C240"/>
    <mergeCell ref="A220:C220"/>
    <mergeCell ref="A241:C241"/>
    <mergeCell ref="A221:C221"/>
    <mergeCell ref="A223:O223"/>
    <mergeCell ref="A224:O224"/>
    <mergeCell ref="B226:B227"/>
  </mergeCells>
  <printOptions horizontalCentered="1"/>
  <pageMargins left="0.5511811023622047" right="0.35433070866141736" top="0.984251968503937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5"/>
  <sheetViews>
    <sheetView zoomScalePageLayoutView="0" workbookViewId="0" topLeftCell="A1">
      <selection activeCell="P107" sqref="P107"/>
    </sheetView>
  </sheetViews>
  <sheetFormatPr defaultColWidth="9.140625" defaultRowHeight="12.75"/>
  <cols>
    <col min="1" max="1" width="15.28125" style="0" customWidth="1"/>
    <col min="2" max="2" width="10.57421875" style="0" customWidth="1"/>
    <col min="4" max="12" width="7.710937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112</v>
      </c>
      <c r="B2" s="497"/>
      <c r="C2" s="497"/>
      <c r="D2" s="497"/>
    </row>
    <row r="3" spans="1:4" ht="12.75">
      <c r="A3" s="7"/>
      <c r="B3" s="7"/>
      <c r="C3" s="7"/>
      <c r="D3" s="7"/>
    </row>
    <row r="4" spans="1:17" ht="12.75">
      <c r="A4" s="498" t="s">
        <v>518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26"/>
      <c r="Q4" s="26"/>
    </row>
    <row r="5" spans="1:16" ht="12.75">
      <c r="A5" s="707" t="s">
        <v>133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30"/>
    </row>
    <row r="6" spans="1:16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0"/>
    </row>
    <row r="7" spans="1:16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709" t="s">
        <v>227</v>
      </c>
      <c r="O7" s="709"/>
      <c r="P7" s="27"/>
    </row>
    <row r="9" spans="1:15" ht="12.75">
      <c r="A9" s="499" t="s">
        <v>122</v>
      </c>
      <c r="B9" s="499" t="s">
        <v>37</v>
      </c>
      <c r="C9" s="514" t="s">
        <v>394</v>
      </c>
      <c r="D9" s="710" t="s">
        <v>61</v>
      </c>
      <c r="E9" s="711"/>
      <c r="F9" s="712"/>
      <c r="G9" s="710" t="s">
        <v>62</v>
      </c>
      <c r="H9" s="711"/>
      <c r="I9" s="712"/>
      <c r="J9" s="710" t="s">
        <v>63</v>
      </c>
      <c r="K9" s="711"/>
      <c r="L9" s="712"/>
      <c r="M9" s="523" t="s">
        <v>64</v>
      </c>
      <c r="N9" s="524"/>
      <c r="O9" s="525"/>
    </row>
    <row r="10" spans="1:15" ht="12.75" customHeight="1">
      <c r="A10" s="501"/>
      <c r="B10" s="501"/>
      <c r="C10" s="622"/>
      <c r="D10" s="43" t="s">
        <v>226</v>
      </c>
      <c r="E10" s="43" t="s">
        <v>3</v>
      </c>
      <c r="F10" s="43" t="s">
        <v>4</v>
      </c>
      <c r="G10" s="43" t="s">
        <v>226</v>
      </c>
      <c r="H10" s="43" t="s">
        <v>3</v>
      </c>
      <c r="I10" s="43" t="s">
        <v>4</v>
      </c>
      <c r="J10" s="43" t="s">
        <v>226</v>
      </c>
      <c r="K10" s="43" t="s">
        <v>3</v>
      </c>
      <c r="L10" s="43" t="s">
        <v>4</v>
      </c>
      <c r="M10" s="43" t="s">
        <v>226</v>
      </c>
      <c r="N10" s="43" t="s">
        <v>3</v>
      </c>
      <c r="O10" s="43" t="s">
        <v>4</v>
      </c>
    </row>
    <row r="11" spans="1:15" ht="12.75" customHeight="1">
      <c r="A11" s="701" t="s">
        <v>143</v>
      </c>
      <c r="B11" s="1" t="s">
        <v>135</v>
      </c>
      <c r="C11" s="15" t="s">
        <v>138</v>
      </c>
      <c r="D11" s="39">
        <v>7029</v>
      </c>
      <c r="E11" s="39">
        <v>9500</v>
      </c>
      <c r="F11" s="39">
        <f aca="true" t="shared" si="0" ref="F11:F26">D11+E11</f>
        <v>16529</v>
      </c>
      <c r="G11" s="183">
        <v>4939</v>
      </c>
      <c r="H11" s="183">
        <v>7300</v>
      </c>
      <c r="I11" s="183">
        <f>G11+H11</f>
        <v>12239</v>
      </c>
      <c r="J11" s="39">
        <v>3300</v>
      </c>
      <c r="K11" s="39">
        <v>12900</v>
      </c>
      <c r="L11" s="39">
        <f aca="true" t="shared" si="1" ref="L11:L26">J11+K11</f>
        <v>16200</v>
      </c>
      <c r="M11" s="39">
        <f>D11+G11+J11</f>
        <v>15268</v>
      </c>
      <c r="N11" s="39">
        <f>E11+H11+K11</f>
        <v>29700</v>
      </c>
      <c r="O11" s="39">
        <f>SUM(M11:N11)</f>
        <v>44968</v>
      </c>
    </row>
    <row r="12" spans="1:15" ht="12.75" customHeight="1">
      <c r="A12" s="702"/>
      <c r="B12" s="1" t="s">
        <v>136</v>
      </c>
      <c r="C12" s="15" t="s">
        <v>139</v>
      </c>
      <c r="D12" s="39">
        <v>3</v>
      </c>
      <c r="E12" s="39">
        <v>4</v>
      </c>
      <c r="F12" s="39">
        <f t="shared" si="0"/>
        <v>7</v>
      </c>
      <c r="G12" s="183">
        <v>2</v>
      </c>
      <c r="H12" s="183">
        <v>2</v>
      </c>
      <c r="I12" s="183">
        <f aca="true" t="shared" si="2" ref="I12:I26">G12+H12</f>
        <v>4</v>
      </c>
      <c r="J12" s="39">
        <v>1</v>
      </c>
      <c r="K12" s="39">
        <v>5</v>
      </c>
      <c r="L12" s="39">
        <f t="shared" si="1"/>
        <v>6</v>
      </c>
      <c r="M12" s="39">
        <f aca="true" t="shared" si="3" ref="M12:N30">D12+G12+J12</f>
        <v>6</v>
      </c>
      <c r="N12" s="39">
        <f t="shared" si="3"/>
        <v>11</v>
      </c>
      <c r="O12" s="39">
        <f aca="true" t="shared" si="4" ref="O12:O27">SUM(M12:N12)</f>
        <v>17</v>
      </c>
    </row>
    <row r="13" spans="1:15" ht="12.75" customHeight="1">
      <c r="A13" s="703"/>
      <c r="B13" s="1" t="s">
        <v>137</v>
      </c>
      <c r="C13" s="15" t="s">
        <v>141</v>
      </c>
      <c r="D13" s="39">
        <v>6</v>
      </c>
      <c r="E13" s="39">
        <v>8</v>
      </c>
      <c r="F13" s="39">
        <f t="shared" si="0"/>
        <v>14</v>
      </c>
      <c r="G13" s="183">
        <v>4</v>
      </c>
      <c r="H13" s="183">
        <v>4</v>
      </c>
      <c r="I13" s="183">
        <f t="shared" si="2"/>
        <v>8</v>
      </c>
      <c r="J13" s="39">
        <v>2</v>
      </c>
      <c r="K13" s="39">
        <v>10</v>
      </c>
      <c r="L13" s="39">
        <f t="shared" si="1"/>
        <v>12</v>
      </c>
      <c r="M13" s="39">
        <f t="shared" si="3"/>
        <v>12</v>
      </c>
      <c r="N13" s="39">
        <f t="shared" si="3"/>
        <v>22</v>
      </c>
      <c r="O13" s="39">
        <f t="shared" si="4"/>
        <v>34</v>
      </c>
    </row>
    <row r="14" spans="1:15" ht="12.75" customHeight="1">
      <c r="A14" s="487" t="s">
        <v>140</v>
      </c>
      <c r="B14" s="1" t="s">
        <v>135</v>
      </c>
      <c r="C14" s="15" t="s">
        <v>138</v>
      </c>
      <c r="D14" s="39">
        <v>351</v>
      </c>
      <c r="E14" s="39">
        <v>475</v>
      </c>
      <c r="F14" s="39">
        <f t="shared" si="0"/>
        <v>826</v>
      </c>
      <c r="G14" s="183">
        <v>247</v>
      </c>
      <c r="H14" s="183">
        <v>365</v>
      </c>
      <c r="I14" s="183">
        <f t="shared" si="2"/>
        <v>612</v>
      </c>
      <c r="J14" s="39">
        <v>165</v>
      </c>
      <c r="K14" s="39">
        <v>645</v>
      </c>
      <c r="L14" s="39">
        <f t="shared" si="1"/>
        <v>810</v>
      </c>
      <c r="M14" s="39">
        <f t="shared" si="3"/>
        <v>763</v>
      </c>
      <c r="N14" s="39">
        <f t="shared" si="3"/>
        <v>1485</v>
      </c>
      <c r="O14" s="39">
        <f t="shared" si="4"/>
        <v>2248</v>
      </c>
    </row>
    <row r="15" spans="1:15" ht="12.75" customHeight="1">
      <c r="A15" s="489"/>
      <c r="B15" s="1" t="s">
        <v>137</v>
      </c>
      <c r="C15" s="15" t="s">
        <v>141</v>
      </c>
      <c r="D15" s="39">
        <v>1</v>
      </c>
      <c r="E15" s="39">
        <v>1</v>
      </c>
      <c r="F15" s="39">
        <f t="shared" si="0"/>
        <v>2</v>
      </c>
      <c r="G15" s="183">
        <v>1</v>
      </c>
      <c r="H15" s="183">
        <v>1</v>
      </c>
      <c r="I15" s="183">
        <f t="shared" si="2"/>
        <v>2</v>
      </c>
      <c r="J15" s="39">
        <v>1</v>
      </c>
      <c r="K15" s="39">
        <v>1</v>
      </c>
      <c r="L15" s="39">
        <f t="shared" si="1"/>
        <v>2</v>
      </c>
      <c r="M15" s="39">
        <f t="shared" si="3"/>
        <v>3</v>
      </c>
      <c r="N15" s="39">
        <f t="shared" si="3"/>
        <v>3</v>
      </c>
      <c r="O15" s="39">
        <f t="shared" si="4"/>
        <v>6</v>
      </c>
    </row>
    <row r="16" spans="1:15" ht="12.75" customHeight="1">
      <c r="A16" s="704" t="s">
        <v>142</v>
      </c>
      <c r="B16" s="1" t="s">
        <v>135</v>
      </c>
      <c r="C16" s="15" t="s">
        <v>138</v>
      </c>
      <c r="D16" s="39">
        <v>4000</v>
      </c>
      <c r="E16" s="39">
        <v>6300</v>
      </c>
      <c r="F16" s="39">
        <f t="shared" si="0"/>
        <v>10300</v>
      </c>
      <c r="G16" s="183">
        <v>3951</v>
      </c>
      <c r="H16" s="183">
        <v>5520</v>
      </c>
      <c r="I16" s="183">
        <f t="shared" si="2"/>
        <v>9471</v>
      </c>
      <c r="J16" s="39">
        <v>2600</v>
      </c>
      <c r="K16" s="39">
        <v>7400</v>
      </c>
      <c r="L16" s="39">
        <f t="shared" si="1"/>
        <v>10000</v>
      </c>
      <c r="M16" s="39">
        <f t="shared" si="3"/>
        <v>10551</v>
      </c>
      <c r="N16" s="39">
        <f t="shared" si="3"/>
        <v>19220</v>
      </c>
      <c r="O16" s="39">
        <f t="shared" si="4"/>
        <v>29771</v>
      </c>
    </row>
    <row r="17" spans="1:15" ht="12.75" customHeight="1">
      <c r="A17" s="705"/>
      <c r="B17" s="1" t="s">
        <v>144</v>
      </c>
      <c r="C17" s="15" t="s">
        <v>145</v>
      </c>
      <c r="D17" s="39">
        <v>2</v>
      </c>
      <c r="E17" s="39">
        <v>4</v>
      </c>
      <c r="F17" s="39">
        <f t="shared" si="0"/>
        <v>6</v>
      </c>
      <c r="G17" s="183">
        <v>3</v>
      </c>
      <c r="H17" s="183">
        <v>3</v>
      </c>
      <c r="I17" s="183">
        <f t="shared" si="2"/>
        <v>6</v>
      </c>
      <c r="J17" s="39">
        <v>2</v>
      </c>
      <c r="K17" s="39">
        <v>4</v>
      </c>
      <c r="L17" s="39">
        <f t="shared" si="1"/>
        <v>6</v>
      </c>
      <c r="M17" s="39">
        <f t="shared" si="3"/>
        <v>7</v>
      </c>
      <c r="N17" s="39">
        <f t="shared" si="3"/>
        <v>11</v>
      </c>
      <c r="O17" s="39">
        <f t="shared" si="4"/>
        <v>18</v>
      </c>
    </row>
    <row r="18" spans="1:15" ht="12.75" customHeight="1">
      <c r="A18" s="706"/>
      <c r="B18" s="1" t="s">
        <v>137</v>
      </c>
      <c r="C18" s="15" t="s">
        <v>141</v>
      </c>
      <c r="D18" s="39">
        <v>3</v>
      </c>
      <c r="E18" s="39">
        <v>6</v>
      </c>
      <c r="F18" s="39">
        <f t="shared" si="0"/>
        <v>9</v>
      </c>
      <c r="G18" s="183">
        <v>4</v>
      </c>
      <c r="H18" s="183">
        <v>4</v>
      </c>
      <c r="I18" s="183">
        <f t="shared" si="2"/>
        <v>8</v>
      </c>
      <c r="J18" s="39">
        <v>3</v>
      </c>
      <c r="K18" s="39">
        <v>6</v>
      </c>
      <c r="L18" s="39">
        <f t="shared" si="1"/>
        <v>9</v>
      </c>
      <c r="M18" s="39">
        <f t="shared" si="3"/>
        <v>10</v>
      </c>
      <c r="N18" s="39">
        <f t="shared" si="3"/>
        <v>16</v>
      </c>
      <c r="O18" s="39">
        <f t="shared" si="4"/>
        <v>26</v>
      </c>
    </row>
    <row r="19" spans="1:15" ht="12.75" customHeight="1">
      <c r="A19" s="701" t="s">
        <v>146</v>
      </c>
      <c r="B19" s="1" t="s">
        <v>135</v>
      </c>
      <c r="C19" s="15" t="s">
        <v>138</v>
      </c>
      <c r="D19" s="39">
        <v>6500</v>
      </c>
      <c r="E19" s="39">
        <v>9325</v>
      </c>
      <c r="F19" s="39">
        <f t="shared" si="0"/>
        <v>15825</v>
      </c>
      <c r="G19" s="183">
        <v>4939</v>
      </c>
      <c r="H19" s="183">
        <v>6900</v>
      </c>
      <c r="I19" s="183">
        <f t="shared" si="2"/>
        <v>11839</v>
      </c>
      <c r="J19" s="39">
        <v>3280</v>
      </c>
      <c r="K19" s="39">
        <v>12450</v>
      </c>
      <c r="L19" s="39">
        <f t="shared" si="1"/>
        <v>15730</v>
      </c>
      <c r="M19" s="39">
        <f t="shared" si="3"/>
        <v>14719</v>
      </c>
      <c r="N19" s="39">
        <f t="shared" si="3"/>
        <v>28675</v>
      </c>
      <c r="O19" s="39">
        <f t="shared" si="4"/>
        <v>43394</v>
      </c>
    </row>
    <row r="20" spans="1:15" ht="12.75" customHeight="1">
      <c r="A20" s="702"/>
      <c r="B20" s="1" t="s">
        <v>147</v>
      </c>
      <c r="C20" s="15" t="s">
        <v>139</v>
      </c>
      <c r="D20" s="39">
        <v>2</v>
      </c>
      <c r="E20" s="39">
        <v>2</v>
      </c>
      <c r="F20" s="39">
        <f t="shared" si="0"/>
        <v>4</v>
      </c>
      <c r="G20" s="183">
        <v>1</v>
      </c>
      <c r="H20" s="183">
        <v>2</v>
      </c>
      <c r="I20" s="183">
        <f t="shared" si="2"/>
        <v>3</v>
      </c>
      <c r="J20" s="39">
        <v>1</v>
      </c>
      <c r="K20" s="39">
        <v>3</v>
      </c>
      <c r="L20" s="39">
        <f t="shared" si="1"/>
        <v>4</v>
      </c>
      <c r="M20" s="39">
        <f t="shared" si="3"/>
        <v>4</v>
      </c>
      <c r="N20" s="39">
        <f t="shared" si="3"/>
        <v>7</v>
      </c>
      <c r="O20" s="39">
        <f t="shared" si="4"/>
        <v>11</v>
      </c>
    </row>
    <row r="21" spans="1:17" s="21" customFormat="1" ht="12.75" customHeight="1">
      <c r="A21" s="703"/>
      <c r="B21" s="1" t="s">
        <v>137</v>
      </c>
      <c r="C21" s="15" t="s">
        <v>141</v>
      </c>
      <c r="D21" s="39">
        <v>4</v>
      </c>
      <c r="E21" s="39">
        <v>4</v>
      </c>
      <c r="F21" s="39">
        <f t="shared" si="0"/>
        <v>8</v>
      </c>
      <c r="G21" s="183">
        <v>2</v>
      </c>
      <c r="H21" s="183">
        <v>4</v>
      </c>
      <c r="I21" s="183">
        <f t="shared" si="2"/>
        <v>6</v>
      </c>
      <c r="J21" s="39">
        <v>2</v>
      </c>
      <c r="K21" s="39">
        <v>6</v>
      </c>
      <c r="L21" s="39">
        <f t="shared" si="1"/>
        <v>8</v>
      </c>
      <c r="M21" s="39">
        <f t="shared" si="3"/>
        <v>8</v>
      </c>
      <c r="N21" s="39">
        <f t="shared" si="3"/>
        <v>14</v>
      </c>
      <c r="O21" s="39">
        <f t="shared" si="4"/>
        <v>22</v>
      </c>
      <c r="P21"/>
      <c r="Q21"/>
    </row>
    <row r="22" spans="1:15" ht="12.75" customHeight="1">
      <c r="A22" s="12" t="s">
        <v>150</v>
      </c>
      <c r="B22" s="1" t="s">
        <v>135</v>
      </c>
      <c r="C22" s="15" t="s">
        <v>138</v>
      </c>
      <c r="D22" s="39">
        <v>0</v>
      </c>
      <c r="E22" s="39">
        <v>0</v>
      </c>
      <c r="F22" s="39">
        <f t="shared" si="0"/>
        <v>0</v>
      </c>
      <c r="G22" s="183">
        <v>0</v>
      </c>
      <c r="H22" s="183">
        <v>0</v>
      </c>
      <c r="I22" s="183">
        <f t="shared" si="2"/>
        <v>0</v>
      </c>
      <c r="J22" s="39">
        <v>0</v>
      </c>
      <c r="K22" s="39">
        <v>0</v>
      </c>
      <c r="L22" s="39">
        <f t="shared" si="1"/>
        <v>0</v>
      </c>
      <c r="M22" s="39">
        <f t="shared" si="3"/>
        <v>0</v>
      </c>
      <c r="N22" s="39">
        <f t="shared" si="3"/>
        <v>0</v>
      </c>
      <c r="O22" s="39">
        <f t="shared" si="4"/>
        <v>0</v>
      </c>
    </row>
    <row r="23" spans="1:15" ht="12.75" customHeight="1">
      <c r="A23" s="13" t="s">
        <v>148</v>
      </c>
      <c r="B23" s="1" t="s">
        <v>151</v>
      </c>
      <c r="C23" s="15" t="s">
        <v>139</v>
      </c>
      <c r="D23" s="39">
        <v>0</v>
      </c>
      <c r="E23" s="39">
        <v>0</v>
      </c>
      <c r="F23" s="39">
        <f t="shared" si="0"/>
        <v>0</v>
      </c>
      <c r="G23" s="183">
        <v>0</v>
      </c>
      <c r="H23" s="183">
        <v>0</v>
      </c>
      <c r="I23" s="183">
        <f t="shared" si="2"/>
        <v>0</v>
      </c>
      <c r="J23" s="39">
        <v>0</v>
      </c>
      <c r="K23" s="39">
        <v>0</v>
      </c>
      <c r="L23" s="39">
        <f t="shared" si="1"/>
        <v>0</v>
      </c>
      <c r="M23" s="39">
        <f t="shared" si="3"/>
        <v>0</v>
      </c>
      <c r="N23" s="39">
        <f t="shared" si="3"/>
        <v>0</v>
      </c>
      <c r="O23" s="39">
        <f t="shared" si="4"/>
        <v>0</v>
      </c>
    </row>
    <row r="24" spans="1:15" ht="12.75" customHeight="1">
      <c r="A24" s="14" t="s">
        <v>149</v>
      </c>
      <c r="B24" s="1" t="s">
        <v>137</v>
      </c>
      <c r="C24" s="15" t="s">
        <v>141</v>
      </c>
      <c r="D24" s="39">
        <v>0</v>
      </c>
      <c r="E24" s="39">
        <v>0</v>
      </c>
      <c r="F24" s="39">
        <f t="shared" si="0"/>
        <v>0</v>
      </c>
      <c r="G24" s="183">
        <v>0</v>
      </c>
      <c r="H24" s="183">
        <v>0</v>
      </c>
      <c r="I24" s="183">
        <f t="shared" si="2"/>
        <v>0</v>
      </c>
      <c r="J24" s="39">
        <v>0</v>
      </c>
      <c r="K24" s="39">
        <v>0</v>
      </c>
      <c r="L24" s="39">
        <f t="shared" si="1"/>
        <v>0</v>
      </c>
      <c r="M24" s="39">
        <f t="shared" si="3"/>
        <v>0</v>
      </c>
      <c r="N24" s="39">
        <f t="shared" si="3"/>
        <v>0</v>
      </c>
      <c r="O24" s="39">
        <f t="shared" si="4"/>
        <v>0</v>
      </c>
    </row>
    <row r="25" spans="1:15" ht="12.75" customHeight="1">
      <c r="A25" s="12" t="s">
        <v>152</v>
      </c>
      <c r="B25" s="1" t="s">
        <v>135</v>
      </c>
      <c r="C25" s="15" t="s">
        <v>138</v>
      </c>
      <c r="D25" s="39">
        <v>0</v>
      </c>
      <c r="E25" s="39">
        <v>0</v>
      </c>
      <c r="F25" s="39">
        <f t="shared" si="0"/>
        <v>0</v>
      </c>
      <c r="G25" s="183">
        <v>0</v>
      </c>
      <c r="H25" s="183">
        <v>0</v>
      </c>
      <c r="I25" s="183">
        <f t="shared" si="2"/>
        <v>0</v>
      </c>
      <c r="J25" s="39">
        <v>0</v>
      </c>
      <c r="K25" s="39">
        <v>0</v>
      </c>
      <c r="L25" s="39">
        <f t="shared" si="1"/>
        <v>0</v>
      </c>
      <c r="M25" s="39">
        <f t="shared" si="3"/>
        <v>0</v>
      </c>
      <c r="N25" s="39">
        <f t="shared" si="3"/>
        <v>0</v>
      </c>
      <c r="O25" s="39">
        <f t="shared" si="4"/>
        <v>0</v>
      </c>
    </row>
    <row r="26" spans="1:15" ht="12.75" customHeight="1">
      <c r="A26" s="14" t="s">
        <v>153</v>
      </c>
      <c r="B26" s="1" t="s">
        <v>137</v>
      </c>
      <c r="C26" s="15" t="s">
        <v>141</v>
      </c>
      <c r="D26" s="39">
        <v>0</v>
      </c>
      <c r="E26" s="39">
        <v>0</v>
      </c>
      <c r="F26" s="39">
        <f t="shared" si="0"/>
        <v>0</v>
      </c>
      <c r="G26" s="39">
        <v>0</v>
      </c>
      <c r="H26" s="39">
        <v>0</v>
      </c>
      <c r="I26" s="183">
        <f t="shared" si="2"/>
        <v>0</v>
      </c>
      <c r="J26" s="39">
        <v>0</v>
      </c>
      <c r="K26" s="39">
        <v>0</v>
      </c>
      <c r="L26" s="39">
        <f t="shared" si="1"/>
        <v>0</v>
      </c>
      <c r="M26" s="39">
        <f t="shared" si="3"/>
        <v>0</v>
      </c>
      <c r="N26" s="39">
        <f t="shared" si="3"/>
        <v>0</v>
      </c>
      <c r="O26" s="39">
        <f t="shared" si="4"/>
        <v>0</v>
      </c>
    </row>
    <row r="27" spans="1:15" ht="12.75" customHeight="1">
      <c r="A27" s="18" t="s">
        <v>154</v>
      </c>
      <c r="B27" s="17" t="s">
        <v>135</v>
      </c>
      <c r="C27" s="20" t="s">
        <v>231</v>
      </c>
      <c r="D27" s="39">
        <v>0</v>
      </c>
      <c r="E27" s="39">
        <v>0</v>
      </c>
      <c r="F27" s="39">
        <v>50</v>
      </c>
      <c r="G27" s="183">
        <v>0</v>
      </c>
      <c r="H27" s="183">
        <v>0</v>
      </c>
      <c r="I27" s="183">
        <v>30</v>
      </c>
      <c r="J27" s="39">
        <v>0</v>
      </c>
      <c r="K27" s="39">
        <v>0</v>
      </c>
      <c r="L27" s="39">
        <v>60</v>
      </c>
      <c r="M27" s="39">
        <f t="shared" si="3"/>
        <v>0</v>
      </c>
      <c r="N27" s="39">
        <f t="shared" si="3"/>
        <v>0</v>
      </c>
      <c r="O27" s="39">
        <f t="shared" si="4"/>
        <v>0</v>
      </c>
    </row>
    <row r="28" spans="1:15" ht="12.75" customHeight="1">
      <c r="A28" s="16" t="s">
        <v>155</v>
      </c>
      <c r="B28" s="17" t="s">
        <v>157</v>
      </c>
      <c r="C28" s="20" t="s">
        <v>139</v>
      </c>
      <c r="D28" s="39">
        <v>0</v>
      </c>
      <c r="E28" s="39">
        <v>0</v>
      </c>
      <c r="F28" s="39">
        <v>3</v>
      </c>
      <c r="G28" s="183">
        <v>0</v>
      </c>
      <c r="H28" s="183">
        <v>0</v>
      </c>
      <c r="I28" s="183">
        <v>3</v>
      </c>
      <c r="J28" s="39">
        <v>0</v>
      </c>
      <c r="K28" s="39">
        <v>0</v>
      </c>
      <c r="L28" s="39">
        <v>3</v>
      </c>
      <c r="M28" s="39">
        <f t="shared" si="3"/>
        <v>0</v>
      </c>
      <c r="N28" s="39">
        <f t="shared" si="3"/>
        <v>0</v>
      </c>
      <c r="O28" s="39">
        <f>F28+I28+L28</f>
        <v>9</v>
      </c>
    </row>
    <row r="29" spans="1:15" ht="12.75" customHeight="1">
      <c r="A29" s="19" t="s">
        <v>156</v>
      </c>
      <c r="B29" s="17" t="s">
        <v>137</v>
      </c>
      <c r="C29" s="20" t="s">
        <v>141</v>
      </c>
      <c r="D29" s="39">
        <v>0</v>
      </c>
      <c r="E29" s="39">
        <v>0</v>
      </c>
      <c r="F29" s="39">
        <v>11</v>
      </c>
      <c r="G29" s="183">
        <v>0</v>
      </c>
      <c r="H29" s="183">
        <v>0</v>
      </c>
      <c r="I29" s="183">
        <v>11</v>
      </c>
      <c r="J29" s="39">
        <v>0</v>
      </c>
      <c r="K29" s="39">
        <v>0</v>
      </c>
      <c r="L29" s="39">
        <v>11</v>
      </c>
      <c r="M29" s="39">
        <f t="shared" si="3"/>
        <v>0</v>
      </c>
      <c r="N29" s="39">
        <f t="shared" si="3"/>
        <v>0</v>
      </c>
      <c r="O29" s="39">
        <f>F29+I29+L29</f>
        <v>33</v>
      </c>
    </row>
    <row r="30" spans="1:15" ht="15.75" customHeight="1">
      <c r="A30" s="485" t="s">
        <v>292</v>
      </c>
      <c r="B30" s="486"/>
      <c r="C30" s="63" t="s">
        <v>141</v>
      </c>
      <c r="D30" s="80">
        <v>0</v>
      </c>
      <c r="E30" s="80">
        <v>0</v>
      </c>
      <c r="F30" s="80">
        <f>F13+F15+F18+F21+F24+F26+F29</f>
        <v>44</v>
      </c>
      <c r="G30" s="80">
        <v>0</v>
      </c>
      <c r="H30" s="80">
        <v>0</v>
      </c>
      <c r="I30" s="80">
        <f>I13+I15+I18+I21+I24+I26+I29</f>
        <v>35</v>
      </c>
      <c r="J30" s="80">
        <v>0</v>
      </c>
      <c r="K30" s="80">
        <v>0</v>
      </c>
      <c r="L30" s="80">
        <f>L13+L15+L18+L21+L24+L26+L29</f>
        <v>42</v>
      </c>
      <c r="M30" s="80">
        <f t="shared" si="3"/>
        <v>0</v>
      </c>
      <c r="N30" s="80">
        <f t="shared" si="3"/>
        <v>0</v>
      </c>
      <c r="O30" s="80">
        <f>F30+I30+L30</f>
        <v>121</v>
      </c>
    </row>
    <row r="38" spans="1:4" ht="12.75">
      <c r="A38" s="497" t="s">
        <v>22</v>
      </c>
      <c r="B38" s="497"/>
      <c r="C38" s="497"/>
      <c r="D38" s="497"/>
    </row>
    <row r="39" spans="1:4" ht="12.75">
      <c r="A39" s="497" t="s">
        <v>65</v>
      </c>
      <c r="B39" s="497"/>
      <c r="C39" s="497"/>
      <c r="D39" s="497"/>
    </row>
    <row r="40" spans="1:4" ht="12.75">
      <c r="A40" s="7"/>
      <c r="B40" s="7"/>
      <c r="C40" s="7"/>
      <c r="D40" s="7"/>
    </row>
    <row r="41" spans="1:12" ht="12.75">
      <c r="A41" s="498" t="s">
        <v>518</v>
      </c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</row>
    <row r="42" spans="1:12" ht="12.75">
      <c r="A42" s="707" t="s">
        <v>133</v>
      </c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</row>
    <row r="43" spans="1:1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1:12" ht="12.75">
      <c r="K44" s="708" t="s">
        <v>228</v>
      </c>
      <c r="L44" s="708"/>
    </row>
    <row r="46" spans="1:12" ht="12.75">
      <c r="A46" s="490" t="s">
        <v>122</v>
      </c>
      <c r="B46" s="490" t="s">
        <v>37</v>
      </c>
      <c r="C46" s="490" t="s">
        <v>134</v>
      </c>
      <c r="D46" s="479" t="s">
        <v>67</v>
      </c>
      <c r="E46" s="480"/>
      <c r="F46" s="481"/>
      <c r="G46" s="479" t="s">
        <v>68</v>
      </c>
      <c r="H46" s="480"/>
      <c r="I46" s="481"/>
      <c r="J46" s="479" t="s">
        <v>69</v>
      </c>
      <c r="K46" s="480"/>
      <c r="L46" s="481"/>
    </row>
    <row r="47" spans="1:12" ht="12.75">
      <c r="A47" s="511"/>
      <c r="B47" s="511"/>
      <c r="C47" s="511"/>
      <c r="D47" s="43" t="s">
        <v>226</v>
      </c>
      <c r="E47" s="43" t="s">
        <v>3</v>
      </c>
      <c r="F47" s="43" t="s">
        <v>4</v>
      </c>
      <c r="G47" s="43" t="s">
        <v>226</v>
      </c>
      <c r="H47" s="43" t="s">
        <v>3</v>
      </c>
      <c r="I47" s="43" t="s">
        <v>4</v>
      </c>
      <c r="J47" s="43" t="s">
        <v>226</v>
      </c>
      <c r="K47" s="43" t="s">
        <v>3</v>
      </c>
      <c r="L47" s="43" t="s">
        <v>4</v>
      </c>
    </row>
    <row r="48" spans="1:12" ht="12.75" customHeight="1">
      <c r="A48" s="701" t="s">
        <v>143</v>
      </c>
      <c r="B48" s="1" t="s">
        <v>135</v>
      </c>
      <c r="C48" s="15" t="s">
        <v>138</v>
      </c>
      <c r="D48" s="42">
        <v>2656</v>
      </c>
      <c r="E48" s="42">
        <v>11587</v>
      </c>
      <c r="F48" s="42">
        <f>D48+E48</f>
        <v>14243</v>
      </c>
      <c r="G48" s="42">
        <v>888</v>
      </c>
      <c r="H48" s="42">
        <v>7433</v>
      </c>
      <c r="I48" s="42">
        <f>SUM(G48:H48)</f>
        <v>8321</v>
      </c>
      <c r="J48" s="42">
        <f aca="true" t="shared" si="5" ref="J48:K50">D48+G48</f>
        <v>3544</v>
      </c>
      <c r="K48" s="42">
        <f t="shared" si="5"/>
        <v>19020</v>
      </c>
      <c r="L48" s="42">
        <f aca="true" t="shared" si="6" ref="L48:L66">SUM(J48:K48)</f>
        <v>22564</v>
      </c>
    </row>
    <row r="49" spans="1:12" ht="12.75">
      <c r="A49" s="702"/>
      <c r="B49" s="1" t="s">
        <v>136</v>
      </c>
      <c r="C49" s="15" t="s">
        <v>139</v>
      </c>
      <c r="D49" s="42">
        <v>1</v>
      </c>
      <c r="E49" s="42">
        <v>3</v>
      </c>
      <c r="F49" s="42">
        <f aca="true" t="shared" si="7" ref="F49:F66">D49+E49</f>
        <v>4</v>
      </c>
      <c r="G49" s="42">
        <v>1</v>
      </c>
      <c r="H49" s="42">
        <v>2</v>
      </c>
      <c r="I49" s="42">
        <f>SUM(G49:H49)</f>
        <v>3</v>
      </c>
      <c r="J49" s="42">
        <f t="shared" si="5"/>
        <v>2</v>
      </c>
      <c r="K49" s="42">
        <f t="shared" si="5"/>
        <v>5</v>
      </c>
      <c r="L49" s="42">
        <f t="shared" si="6"/>
        <v>7</v>
      </c>
    </row>
    <row r="50" spans="1:12" ht="12.75">
      <c r="A50" s="703"/>
      <c r="B50" s="1" t="s">
        <v>137</v>
      </c>
      <c r="C50" s="15" t="s">
        <v>141</v>
      </c>
      <c r="D50" s="42">
        <v>2</v>
      </c>
      <c r="E50" s="42">
        <v>6</v>
      </c>
      <c r="F50" s="42">
        <f t="shared" si="7"/>
        <v>8</v>
      </c>
      <c r="G50" s="42">
        <v>2</v>
      </c>
      <c r="H50" s="42">
        <v>4</v>
      </c>
      <c r="I50" s="42">
        <f>SUM(G50:H50)</f>
        <v>6</v>
      </c>
      <c r="J50" s="42">
        <f t="shared" si="5"/>
        <v>4</v>
      </c>
      <c r="K50" s="42">
        <f t="shared" si="5"/>
        <v>10</v>
      </c>
      <c r="L50" s="42">
        <f t="shared" si="6"/>
        <v>14</v>
      </c>
    </row>
    <row r="51" spans="1:12" ht="12.75">
      <c r="A51" s="487" t="s">
        <v>140</v>
      </c>
      <c r="B51" s="1" t="s">
        <v>135</v>
      </c>
      <c r="C51" s="15" t="s">
        <v>138</v>
      </c>
      <c r="D51" s="42">
        <v>0</v>
      </c>
      <c r="E51" s="42">
        <v>0</v>
      </c>
      <c r="F51" s="42">
        <f t="shared" si="7"/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</row>
    <row r="52" spans="1:12" ht="12.75" customHeight="1">
      <c r="A52" s="489"/>
      <c r="B52" s="1" t="s">
        <v>137</v>
      </c>
      <c r="C52" s="15" t="s">
        <v>141</v>
      </c>
      <c r="D52" s="42">
        <v>0</v>
      </c>
      <c r="E52" s="42">
        <v>0</v>
      </c>
      <c r="F52" s="42">
        <f t="shared" si="7"/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</row>
    <row r="53" spans="1:12" ht="12.75" customHeight="1">
      <c r="A53" s="704" t="s">
        <v>142</v>
      </c>
      <c r="B53" s="1" t="s">
        <v>135</v>
      </c>
      <c r="C53" s="15" t="s">
        <v>138</v>
      </c>
      <c r="D53" s="42">
        <v>0</v>
      </c>
      <c r="E53" s="42">
        <v>0</v>
      </c>
      <c r="F53" s="42">
        <f t="shared" si="7"/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</row>
    <row r="54" spans="1:12" ht="12.75" customHeight="1">
      <c r="A54" s="705"/>
      <c r="B54" s="1" t="s">
        <v>144</v>
      </c>
      <c r="C54" s="15" t="s">
        <v>145</v>
      </c>
      <c r="D54" s="42">
        <v>0</v>
      </c>
      <c r="E54" s="42">
        <v>0</v>
      </c>
      <c r="F54" s="42">
        <f t="shared" si="7"/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</row>
    <row r="55" spans="1:12" ht="12.75" customHeight="1">
      <c r="A55" s="706"/>
      <c r="B55" s="1" t="s">
        <v>137</v>
      </c>
      <c r="C55" s="15" t="s">
        <v>141</v>
      </c>
      <c r="D55" s="42">
        <v>0</v>
      </c>
      <c r="E55" s="42">
        <v>0</v>
      </c>
      <c r="F55" s="42">
        <f t="shared" si="7"/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</row>
    <row r="56" spans="1:12" ht="12.75" customHeight="1">
      <c r="A56" s="701" t="s">
        <v>278</v>
      </c>
      <c r="B56" s="1" t="s">
        <v>135</v>
      </c>
      <c r="C56" s="15" t="s">
        <v>138</v>
      </c>
      <c r="D56" s="42">
        <v>2656</v>
      </c>
      <c r="E56" s="42">
        <v>9224</v>
      </c>
      <c r="F56" s="42">
        <f t="shared" si="7"/>
        <v>11880</v>
      </c>
      <c r="G56" s="42">
        <v>888</v>
      </c>
      <c r="H56" s="42">
        <v>6552</v>
      </c>
      <c r="I56" s="42">
        <f>SUM(G56:H56)</f>
        <v>7440</v>
      </c>
      <c r="J56" s="42">
        <f aca="true" t="shared" si="8" ref="J56:K58">D56+G56</f>
        <v>3544</v>
      </c>
      <c r="K56" s="42">
        <f t="shared" si="8"/>
        <v>15776</v>
      </c>
      <c r="L56" s="42">
        <f t="shared" si="6"/>
        <v>19320</v>
      </c>
    </row>
    <row r="57" spans="1:12" ht="12.75" customHeight="1">
      <c r="A57" s="702"/>
      <c r="B57" s="1" t="s">
        <v>147</v>
      </c>
      <c r="C57" s="15" t="s">
        <v>139</v>
      </c>
      <c r="D57" s="42">
        <v>1</v>
      </c>
      <c r="E57" s="42">
        <v>2</v>
      </c>
      <c r="F57" s="42">
        <f t="shared" si="7"/>
        <v>3</v>
      </c>
      <c r="G57" s="42">
        <v>1</v>
      </c>
      <c r="H57" s="42">
        <v>1</v>
      </c>
      <c r="I57" s="42">
        <f>SUM(G57:H57)</f>
        <v>2</v>
      </c>
      <c r="J57" s="42">
        <f t="shared" si="8"/>
        <v>2</v>
      </c>
      <c r="K57" s="42">
        <f t="shared" si="8"/>
        <v>3</v>
      </c>
      <c r="L57" s="42">
        <f t="shared" si="6"/>
        <v>5</v>
      </c>
    </row>
    <row r="58" spans="1:12" ht="12.75" customHeight="1">
      <c r="A58" s="703"/>
      <c r="B58" s="1" t="s">
        <v>137</v>
      </c>
      <c r="C58" s="15" t="s">
        <v>141</v>
      </c>
      <c r="D58" s="42">
        <v>2</v>
      </c>
      <c r="E58" s="42">
        <v>4</v>
      </c>
      <c r="F58" s="42">
        <f t="shared" si="7"/>
        <v>6</v>
      </c>
      <c r="G58" s="42">
        <v>2</v>
      </c>
      <c r="H58" s="42">
        <v>2</v>
      </c>
      <c r="I58" s="42">
        <f>SUM(G58:H58)</f>
        <v>4</v>
      </c>
      <c r="J58" s="42">
        <f t="shared" si="8"/>
        <v>4</v>
      </c>
      <c r="K58" s="42">
        <f t="shared" si="8"/>
        <v>6</v>
      </c>
      <c r="L58" s="42">
        <f t="shared" si="6"/>
        <v>10</v>
      </c>
    </row>
    <row r="59" spans="1:12" ht="12.75" customHeight="1">
      <c r="A59" s="12" t="s">
        <v>279</v>
      </c>
      <c r="B59" s="1" t="s">
        <v>135</v>
      </c>
      <c r="C59" s="15" t="s">
        <v>138</v>
      </c>
      <c r="D59" s="42">
        <v>0</v>
      </c>
      <c r="E59" s="42">
        <v>0</v>
      </c>
      <c r="F59" s="42">
        <f t="shared" si="7"/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</row>
    <row r="60" spans="1:12" ht="12.75" customHeight="1">
      <c r="A60" s="13" t="s">
        <v>148</v>
      </c>
      <c r="B60" s="1" t="s">
        <v>151</v>
      </c>
      <c r="C60" s="15" t="s">
        <v>139</v>
      </c>
      <c r="D60" s="42">
        <v>0</v>
      </c>
      <c r="E60" s="42">
        <v>0</v>
      </c>
      <c r="F60" s="42">
        <f t="shared" si="7"/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</row>
    <row r="61" spans="1:12" ht="12.75" customHeight="1">
      <c r="A61" s="14" t="s">
        <v>149</v>
      </c>
      <c r="B61" s="1" t="s">
        <v>137</v>
      </c>
      <c r="C61" s="15" t="s">
        <v>141</v>
      </c>
      <c r="D61" s="42">
        <v>0</v>
      </c>
      <c r="E61" s="42">
        <v>0</v>
      </c>
      <c r="F61" s="42">
        <f t="shared" si="7"/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</row>
    <row r="62" spans="1:12" ht="12.75" customHeight="1">
      <c r="A62" s="12" t="s">
        <v>152</v>
      </c>
      <c r="B62" s="1" t="s">
        <v>135</v>
      </c>
      <c r="C62" s="15" t="s">
        <v>138</v>
      </c>
      <c r="D62" s="42">
        <v>0</v>
      </c>
      <c r="E62" s="42">
        <v>0</v>
      </c>
      <c r="F62" s="42">
        <f t="shared" si="7"/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</row>
    <row r="63" spans="1:12" ht="12.75" customHeight="1">
      <c r="A63" s="14" t="s">
        <v>153</v>
      </c>
      <c r="B63" s="1" t="s">
        <v>137</v>
      </c>
      <c r="C63" s="15" t="s">
        <v>141</v>
      </c>
      <c r="D63" s="42">
        <v>0</v>
      </c>
      <c r="E63" s="42">
        <v>0</v>
      </c>
      <c r="F63" s="42">
        <f t="shared" si="7"/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</row>
    <row r="64" spans="1:12" ht="12.75" customHeight="1">
      <c r="A64" s="18" t="s">
        <v>154</v>
      </c>
      <c r="B64" s="17" t="s">
        <v>135</v>
      </c>
      <c r="C64" s="20" t="s">
        <v>231</v>
      </c>
      <c r="D64" s="42">
        <v>3</v>
      </c>
      <c r="E64" s="42">
        <v>3</v>
      </c>
      <c r="F64" s="42">
        <f t="shared" si="7"/>
        <v>6</v>
      </c>
      <c r="G64" s="42">
        <v>6</v>
      </c>
      <c r="H64" s="42">
        <v>8</v>
      </c>
      <c r="I64" s="42">
        <f>SUM(G64:H64)</f>
        <v>14</v>
      </c>
      <c r="J64" s="42">
        <f aca="true" t="shared" si="9" ref="J64:K66">D64+G64</f>
        <v>9</v>
      </c>
      <c r="K64" s="42">
        <f t="shared" si="9"/>
        <v>11</v>
      </c>
      <c r="L64" s="42">
        <f t="shared" si="6"/>
        <v>20</v>
      </c>
    </row>
    <row r="65" spans="1:12" ht="12.75" customHeight="1">
      <c r="A65" s="16" t="s">
        <v>155</v>
      </c>
      <c r="B65" s="17" t="s">
        <v>157</v>
      </c>
      <c r="C65" s="20" t="s">
        <v>139</v>
      </c>
      <c r="D65" s="42">
        <v>1</v>
      </c>
      <c r="E65" s="42">
        <v>1</v>
      </c>
      <c r="F65" s="42">
        <f t="shared" si="7"/>
        <v>2</v>
      </c>
      <c r="G65" s="42">
        <v>2</v>
      </c>
      <c r="H65" s="42">
        <v>2</v>
      </c>
      <c r="I65" s="42">
        <v>3</v>
      </c>
      <c r="J65" s="42">
        <f t="shared" si="9"/>
        <v>3</v>
      </c>
      <c r="K65" s="42">
        <f t="shared" si="9"/>
        <v>3</v>
      </c>
      <c r="L65" s="42">
        <f t="shared" si="6"/>
        <v>6</v>
      </c>
    </row>
    <row r="66" spans="1:12" ht="12.75" customHeight="1">
      <c r="A66" s="19" t="s">
        <v>280</v>
      </c>
      <c r="B66" s="17" t="s">
        <v>137</v>
      </c>
      <c r="C66" s="20" t="s">
        <v>141</v>
      </c>
      <c r="D66" s="42">
        <v>2</v>
      </c>
      <c r="E66" s="42">
        <v>2</v>
      </c>
      <c r="F66" s="42">
        <f t="shared" si="7"/>
        <v>4</v>
      </c>
      <c r="G66" s="42">
        <v>4</v>
      </c>
      <c r="H66" s="42">
        <v>4</v>
      </c>
      <c r="I66" s="42">
        <f>SUM(G66:H66)</f>
        <v>8</v>
      </c>
      <c r="J66" s="42">
        <f t="shared" si="9"/>
        <v>6</v>
      </c>
      <c r="K66" s="42">
        <f t="shared" si="9"/>
        <v>6</v>
      </c>
      <c r="L66" s="42">
        <f t="shared" si="6"/>
        <v>12</v>
      </c>
    </row>
    <row r="67" spans="1:12" ht="12.75" customHeight="1">
      <c r="A67" s="485" t="s">
        <v>158</v>
      </c>
      <c r="B67" s="486"/>
      <c r="C67" s="63" t="s">
        <v>141</v>
      </c>
      <c r="D67" s="80">
        <v>0</v>
      </c>
      <c r="E67" s="80">
        <v>0</v>
      </c>
      <c r="F67" s="80">
        <f>F50+F52+F55+F58+F61+F63+F66</f>
        <v>18</v>
      </c>
      <c r="G67" s="80">
        <v>0</v>
      </c>
      <c r="H67" s="80">
        <v>0</v>
      </c>
      <c r="I67" s="80">
        <f>I50+I52+I55+I58+I61+I63+I66</f>
        <v>18</v>
      </c>
      <c r="J67" s="80">
        <v>0</v>
      </c>
      <c r="K67" s="80">
        <v>0</v>
      </c>
      <c r="L67" s="80">
        <f>F67+I67</f>
        <v>36</v>
      </c>
    </row>
    <row r="68" ht="12.75" customHeight="1"/>
    <row r="69" ht="12.75" customHeight="1"/>
    <row r="70" ht="12.75" customHeight="1"/>
    <row r="71" ht="12.75" customHeight="1"/>
    <row r="72" ht="12.75" customHeight="1"/>
    <row r="73" ht="15.75" customHeight="1"/>
    <row r="76" spans="1:4" ht="12.75">
      <c r="A76" s="497" t="s">
        <v>22</v>
      </c>
      <c r="B76" s="497"/>
      <c r="C76" s="497"/>
      <c r="D76" s="497"/>
    </row>
    <row r="77" spans="1:4" ht="12.75">
      <c r="A77" s="497" t="s">
        <v>71</v>
      </c>
      <c r="B77" s="497"/>
      <c r="C77" s="497"/>
      <c r="D77" s="497"/>
    </row>
    <row r="78" spans="1:4" ht="12.75">
      <c r="A78" s="7"/>
      <c r="B78" s="7"/>
      <c r="C78" s="7"/>
      <c r="D78" s="7"/>
    </row>
    <row r="79" spans="1:12" ht="12.75">
      <c r="A79" s="498" t="s">
        <v>518</v>
      </c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</row>
    <row r="80" spans="1:12" ht="12.75">
      <c r="A80" s="707" t="s">
        <v>133</v>
      </c>
      <c r="B80" s="707"/>
      <c r="C80" s="707"/>
      <c r="D80" s="707"/>
      <c r="E80" s="707"/>
      <c r="F80" s="707"/>
      <c r="G80" s="707"/>
      <c r="H80" s="707"/>
      <c r="I80" s="707"/>
      <c r="J80" s="707"/>
      <c r="K80" s="707"/>
      <c r="L80" s="707"/>
    </row>
    <row r="81" spans="1:12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1:12" ht="12.75">
      <c r="K82" s="708" t="s">
        <v>274</v>
      </c>
      <c r="L82" s="708"/>
    </row>
    <row r="84" spans="1:12" ht="12.75">
      <c r="A84" s="499" t="s">
        <v>122</v>
      </c>
      <c r="B84" s="499" t="s">
        <v>37</v>
      </c>
      <c r="C84" s="499" t="s">
        <v>394</v>
      </c>
      <c r="D84" s="523" t="s">
        <v>273</v>
      </c>
      <c r="E84" s="524"/>
      <c r="F84" s="525"/>
      <c r="G84" s="523" t="s">
        <v>72</v>
      </c>
      <c r="H84" s="524"/>
      <c r="I84" s="525"/>
      <c r="J84" s="523" t="s">
        <v>73</v>
      </c>
      <c r="K84" s="524"/>
      <c r="L84" s="525"/>
    </row>
    <row r="85" spans="1:12" ht="12.75">
      <c r="A85" s="501"/>
      <c r="B85" s="501"/>
      <c r="C85" s="501"/>
      <c r="D85" s="43" t="s">
        <v>226</v>
      </c>
      <c r="E85" s="43" t="s">
        <v>3</v>
      </c>
      <c r="F85" s="43" t="s">
        <v>4</v>
      </c>
      <c r="G85" s="43" t="s">
        <v>226</v>
      </c>
      <c r="H85" s="43" t="s">
        <v>3</v>
      </c>
      <c r="I85" s="43" t="s">
        <v>4</v>
      </c>
      <c r="J85" s="43" t="s">
        <v>226</v>
      </c>
      <c r="K85" s="43" t="s">
        <v>3</v>
      </c>
      <c r="L85" s="43" t="s">
        <v>4</v>
      </c>
    </row>
    <row r="86" spans="1:12" ht="12.75">
      <c r="A86" s="701" t="s">
        <v>143</v>
      </c>
      <c r="B86" s="1" t="s">
        <v>135</v>
      </c>
      <c r="C86" s="15" t="s">
        <v>138</v>
      </c>
      <c r="D86" s="39">
        <v>0</v>
      </c>
      <c r="E86" s="39">
        <v>0</v>
      </c>
      <c r="F86" s="39">
        <f aca="true" t="shared" si="10" ref="F86:F104">SUM(D86:E86)</f>
        <v>0</v>
      </c>
      <c r="G86" s="39">
        <v>0</v>
      </c>
      <c r="H86" s="39">
        <v>0</v>
      </c>
      <c r="I86" s="39">
        <f aca="true" t="shared" si="11" ref="I86:I104">SUM(G86:H86)</f>
        <v>0</v>
      </c>
      <c r="J86" s="39">
        <f aca="true" t="shared" si="12" ref="J86:K105">D86+G86</f>
        <v>0</v>
      </c>
      <c r="K86" s="39">
        <f t="shared" si="12"/>
        <v>0</v>
      </c>
      <c r="L86" s="39">
        <f aca="true" t="shared" si="13" ref="L86:L104">SUM(J86:K86)</f>
        <v>0</v>
      </c>
    </row>
    <row r="87" spans="1:12" ht="12.75">
      <c r="A87" s="702"/>
      <c r="B87" s="1" t="s">
        <v>136</v>
      </c>
      <c r="C87" s="15" t="s">
        <v>139</v>
      </c>
      <c r="D87" s="39">
        <v>0</v>
      </c>
      <c r="E87" s="39">
        <v>0</v>
      </c>
      <c r="F87" s="39">
        <f t="shared" si="10"/>
        <v>0</v>
      </c>
      <c r="G87" s="39">
        <v>0</v>
      </c>
      <c r="H87" s="39">
        <v>0</v>
      </c>
      <c r="I87" s="39">
        <f t="shared" si="11"/>
        <v>0</v>
      </c>
      <c r="J87" s="39">
        <f t="shared" si="12"/>
        <v>0</v>
      </c>
      <c r="K87" s="39">
        <f t="shared" si="12"/>
        <v>0</v>
      </c>
      <c r="L87" s="39">
        <f t="shared" si="13"/>
        <v>0</v>
      </c>
    </row>
    <row r="88" spans="1:12" ht="12.75">
      <c r="A88" s="703"/>
      <c r="B88" s="1" t="s">
        <v>137</v>
      </c>
      <c r="C88" s="15" t="s">
        <v>141</v>
      </c>
      <c r="D88" s="39">
        <v>0</v>
      </c>
      <c r="E88" s="39">
        <v>0</v>
      </c>
      <c r="F88" s="39">
        <f t="shared" si="10"/>
        <v>0</v>
      </c>
      <c r="G88" s="39">
        <v>0</v>
      </c>
      <c r="H88" s="39">
        <v>0</v>
      </c>
      <c r="I88" s="39">
        <f t="shared" si="11"/>
        <v>0</v>
      </c>
      <c r="J88" s="39">
        <f t="shared" si="12"/>
        <v>0</v>
      </c>
      <c r="K88" s="39">
        <f t="shared" si="12"/>
        <v>0</v>
      </c>
      <c r="L88" s="39">
        <f t="shared" si="13"/>
        <v>0</v>
      </c>
    </row>
    <row r="89" spans="1:12" ht="12.75">
      <c r="A89" s="487" t="s">
        <v>140</v>
      </c>
      <c r="B89" s="1" t="s">
        <v>135</v>
      </c>
      <c r="C89" s="15" t="s">
        <v>138</v>
      </c>
      <c r="D89" s="39">
        <v>0</v>
      </c>
      <c r="E89" s="39">
        <v>0</v>
      </c>
      <c r="F89" s="39">
        <f t="shared" si="10"/>
        <v>0</v>
      </c>
      <c r="G89" s="39">
        <v>0</v>
      </c>
      <c r="H89" s="39">
        <v>0</v>
      </c>
      <c r="I89" s="39">
        <f t="shared" si="11"/>
        <v>0</v>
      </c>
      <c r="J89" s="39">
        <f t="shared" si="12"/>
        <v>0</v>
      </c>
      <c r="K89" s="39">
        <f t="shared" si="12"/>
        <v>0</v>
      </c>
      <c r="L89" s="39">
        <f t="shared" si="13"/>
        <v>0</v>
      </c>
    </row>
    <row r="90" spans="1:12" ht="12.75">
      <c r="A90" s="489"/>
      <c r="B90" s="1" t="s">
        <v>137</v>
      </c>
      <c r="C90" s="15" t="s">
        <v>141</v>
      </c>
      <c r="D90" s="39">
        <v>0</v>
      </c>
      <c r="E90" s="39">
        <v>0</v>
      </c>
      <c r="F90" s="39">
        <f t="shared" si="10"/>
        <v>0</v>
      </c>
      <c r="G90" s="39">
        <v>0</v>
      </c>
      <c r="H90" s="39">
        <v>0</v>
      </c>
      <c r="I90" s="39">
        <f t="shared" si="11"/>
        <v>0</v>
      </c>
      <c r="J90" s="39">
        <f t="shared" si="12"/>
        <v>0</v>
      </c>
      <c r="K90" s="39">
        <f t="shared" si="12"/>
        <v>0</v>
      </c>
      <c r="L90" s="39">
        <f t="shared" si="13"/>
        <v>0</v>
      </c>
    </row>
    <row r="91" spans="1:12" ht="12.75">
      <c r="A91" s="704" t="s">
        <v>142</v>
      </c>
      <c r="B91" s="1" t="s">
        <v>135</v>
      </c>
      <c r="C91" s="15" t="s">
        <v>138</v>
      </c>
      <c r="D91" s="39">
        <v>0</v>
      </c>
      <c r="E91" s="39">
        <v>0</v>
      </c>
      <c r="F91" s="39">
        <f t="shared" si="10"/>
        <v>0</v>
      </c>
      <c r="G91" s="39">
        <v>0</v>
      </c>
      <c r="H91" s="39">
        <v>0</v>
      </c>
      <c r="I91" s="39">
        <f t="shared" si="11"/>
        <v>0</v>
      </c>
      <c r="J91" s="39">
        <f t="shared" si="12"/>
        <v>0</v>
      </c>
      <c r="K91" s="39">
        <f t="shared" si="12"/>
        <v>0</v>
      </c>
      <c r="L91" s="39">
        <f t="shared" si="13"/>
        <v>0</v>
      </c>
    </row>
    <row r="92" spans="1:12" ht="12.75">
      <c r="A92" s="705"/>
      <c r="B92" s="1" t="s">
        <v>144</v>
      </c>
      <c r="C92" s="15" t="s">
        <v>145</v>
      </c>
      <c r="D92" s="39">
        <v>0</v>
      </c>
      <c r="E92" s="39">
        <v>0</v>
      </c>
      <c r="F92" s="39">
        <f t="shared" si="10"/>
        <v>0</v>
      </c>
      <c r="G92" s="39">
        <v>0</v>
      </c>
      <c r="H92" s="39">
        <v>0</v>
      </c>
      <c r="I92" s="39">
        <f t="shared" si="11"/>
        <v>0</v>
      </c>
      <c r="J92" s="39">
        <f t="shared" si="12"/>
        <v>0</v>
      </c>
      <c r="K92" s="39">
        <f t="shared" si="12"/>
        <v>0</v>
      </c>
      <c r="L92" s="39">
        <f t="shared" si="13"/>
        <v>0</v>
      </c>
    </row>
    <row r="93" spans="1:12" ht="12.75">
      <c r="A93" s="706"/>
      <c r="B93" s="1" t="s">
        <v>137</v>
      </c>
      <c r="C93" s="15" t="s">
        <v>141</v>
      </c>
      <c r="D93" s="39">
        <v>0</v>
      </c>
      <c r="E93" s="39">
        <v>0</v>
      </c>
      <c r="F93" s="39">
        <f t="shared" si="10"/>
        <v>0</v>
      </c>
      <c r="G93" s="39">
        <v>0</v>
      </c>
      <c r="H93" s="39">
        <v>0</v>
      </c>
      <c r="I93" s="39">
        <f t="shared" si="11"/>
        <v>0</v>
      </c>
      <c r="J93" s="39">
        <f t="shared" si="12"/>
        <v>0</v>
      </c>
      <c r="K93" s="39">
        <f t="shared" si="12"/>
        <v>0</v>
      </c>
      <c r="L93" s="39">
        <f t="shared" si="13"/>
        <v>0</v>
      </c>
    </row>
    <row r="94" spans="1:12" ht="12.75">
      <c r="A94" s="701" t="s">
        <v>278</v>
      </c>
      <c r="B94" s="1" t="s">
        <v>135</v>
      </c>
      <c r="C94" s="15" t="s">
        <v>138</v>
      </c>
      <c r="D94" s="39">
        <v>13</v>
      </c>
      <c r="E94" s="39">
        <v>977</v>
      </c>
      <c r="F94" s="39">
        <f t="shared" si="10"/>
        <v>990</v>
      </c>
      <c r="G94" s="39">
        <v>5</v>
      </c>
      <c r="H94" s="39">
        <v>847</v>
      </c>
      <c r="I94" s="39">
        <f t="shared" si="11"/>
        <v>852</v>
      </c>
      <c r="J94" s="39">
        <f t="shared" si="12"/>
        <v>18</v>
      </c>
      <c r="K94" s="39">
        <f t="shared" si="12"/>
        <v>1824</v>
      </c>
      <c r="L94" s="39">
        <f t="shared" si="13"/>
        <v>1842</v>
      </c>
    </row>
    <row r="95" spans="1:12" ht="12.75">
      <c r="A95" s="702"/>
      <c r="B95" s="1" t="s">
        <v>147</v>
      </c>
      <c r="C95" s="15" t="s">
        <v>139</v>
      </c>
      <c r="D95" s="39">
        <v>0</v>
      </c>
      <c r="E95" s="39">
        <v>1</v>
      </c>
      <c r="F95" s="39">
        <f t="shared" si="10"/>
        <v>1</v>
      </c>
      <c r="G95" s="39">
        <v>0</v>
      </c>
      <c r="H95" s="39">
        <v>0</v>
      </c>
      <c r="I95" s="39">
        <f t="shared" si="11"/>
        <v>0</v>
      </c>
      <c r="J95" s="39">
        <f t="shared" si="12"/>
        <v>0</v>
      </c>
      <c r="K95" s="39">
        <f t="shared" si="12"/>
        <v>1</v>
      </c>
      <c r="L95" s="39">
        <f t="shared" si="13"/>
        <v>1</v>
      </c>
    </row>
    <row r="96" spans="1:12" ht="12.75">
      <c r="A96" s="703"/>
      <c r="B96" s="1" t="s">
        <v>137</v>
      </c>
      <c r="C96" s="15" t="s">
        <v>141</v>
      </c>
      <c r="D96" s="39">
        <v>0</v>
      </c>
      <c r="E96" s="39">
        <v>0</v>
      </c>
      <c r="F96" s="39">
        <f t="shared" si="10"/>
        <v>0</v>
      </c>
      <c r="G96" s="39">
        <v>0</v>
      </c>
      <c r="H96" s="39">
        <v>0</v>
      </c>
      <c r="I96" s="39">
        <f t="shared" si="11"/>
        <v>0</v>
      </c>
      <c r="J96" s="39">
        <f t="shared" si="12"/>
        <v>0</v>
      </c>
      <c r="K96" s="39">
        <f t="shared" si="12"/>
        <v>0</v>
      </c>
      <c r="L96" s="39">
        <f t="shared" si="13"/>
        <v>0</v>
      </c>
    </row>
    <row r="97" spans="1:12" ht="12.75">
      <c r="A97" s="12" t="s">
        <v>279</v>
      </c>
      <c r="B97" s="1" t="s">
        <v>135</v>
      </c>
      <c r="C97" s="15" t="s">
        <v>138</v>
      </c>
      <c r="D97" s="39">
        <v>0</v>
      </c>
      <c r="E97" s="39">
        <v>0</v>
      </c>
      <c r="F97" s="39">
        <f t="shared" si="10"/>
        <v>0</v>
      </c>
      <c r="G97" s="39">
        <v>0</v>
      </c>
      <c r="H97" s="39">
        <v>0</v>
      </c>
      <c r="I97" s="39">
        <f t="shared" si="11"/>
        <v>0</v>
      </c>
      <c r="J97" s="39">
        <f t="shared" si="12"/>
        <v>0</v>
      </c>
      <c r="K97" s="39">
        <f t="shared" si="12"/>
        <v>0</v>
      </c>
      <c r="L97" s="39">
        <f t="shared" si="13"/>
        <v>0</v>
      </c>
    </row>
    <row r="98" spans="1:12" ht="12.75">
      <c r="A98" s="13" t="s">
        <v>148</v>
      </c>
      <c r="B98" s="1" t="s">
        <v>151</v>
      </c>
      <c r="C98" s="15" t="s">
        <v>139</v>
      </c>
      <c r="D98" s="39">
        <v>0</v>
      </c>
      <c r="E98" s="39">
        <v>0</v>
      </c>
      <c r="F98" s="39">
        <f t="shared" si="10"/>
        <v>0</v>
      </c>
      <c r="G98" s="39">
        <v>0</v>
      </c>
      <c r="H98" s="39">
        <v>0</v>
      </c>
      <c r="I98" s="39">
        <f t="shared" si="11"/>
        <v>0</v>
      </c>
      <c r="J98" s="39">
        <f t="shared" si="12"/>
        <v>0</v>
      </c>
      <c r="K98" s="39">
        <f t="shared" si="12"/>
        <v>0</v>
      </c>
      <c r="L98" s="39">
        <f t="shared" si="13"/>
        <v>0</v>
      </c>
    </row>
    <row r="99" spans="1:12" ht="12.75">
      <c r="A99" s="14" t="s">
        <v>149</v>
      </c>
      <c r="B99" s="1" t="s">
        <v>137</v>
      </c>
      <c r="C99" s="15" t="s">
        <v>141</v>
      </c>
      <c r="D99" s="39">
        <v>0</v>
      </c>
      <c r="E99" s="39">
        <v>0</v>
      </c>
      <c r="F99" s="39">
        <f t="shared" si="10"/>
        <v>0</v>
      </c>
      <c r="G99" s="39">
        <v>0</v>
      </c>
      <c r="H99" s="39">
        <v>0</v>
      </c>
      <c r="I99" s="39">
        <f t="shared" si="11"/>
        <v>0</v>
      </c>
      <c r="J99" s="39">
        <f t="shared" si="12"/>
        <v>0</v>
      </c>
      <c r="K99" s="39">
        <f t="shared" si="12"/>
        <v>0</v>
      </c>
      <c r="L99" s="39">
        <f t="shared" si="13"/>
        <v>0</v>
      </c>
    </row>
    <row r="100" spans="1:12" ht="12.75">
      <c r="A100" s="12" t="s">
        <v>152</v>
      </c>
      <c r="B100" s="1" t="s">
        <v>135</v>
      </c>
      <c r="C100" s="15" t="s">
        <v>138</v>
      </c>
      <c r="D100" s="39">
        <v>0</v>
      </c>
      <c r="E100" s="39">
        <v>0</v>
      </c>
      <c r="F100" s="39">
        <f t="shared" si="10"/>
        <v>0</v>
      </c>
      <c r="G100" s="39">
        <v>0</v>
      </c>
      <c r="H100" s="39">
        <v>0</v>
      </c>
      <c r="I100" s="39">
        <f t="shared" si="11"/>
        <v>0</v>
      </c>
      <c r="J100" s="39">
        <f t="shared" si="12"/>
        <v>0</v>
      </c>
      <c r="K100" s="39">
        <f t="shared" si="12"/>
        <v>0</v>
      </c>
      <c r="L100" s="39">
        <f t="shared" si="13"/>
        <v>0</v>
      </c>
    </row>
    <row r="101" spans="1:12" ht="12.75">
      <c r="A101" s="14" t="s">
        <v>153</v>
      </c>
      <c r="B101" s="1" t="s">
        <v>137</v>
      </c>
      <c r="C101" s="15" t="s">
        <v>141</v>
      </c>
      <c r="D101" s="39">
        <v>0</v>
      </c>
      <c r="E101" s="39">
        <v>0</v>
      </c>
      <c r="F101" s="39">
        <f t="shared" si="10"/>
        <v>0</v>
      </c>
      <c r="G101" s="39">
        <v>0</v>
      </c>
      <c r="H101" s="39">
        <v>0</v>
      </c>
      <c r="I101" s="39">
        <f t="shared" si="11"/>
        <v>0</v>
      </c>
      <c r="J101" s="39">
        <f t="shared" si="12"/>
        <v>0</v>
      </c>
      <c r="K101" s="39">
        <f t="shared" si="12"/>
        <v>0</v>
      </c>
      <c r="L101" s="39">
        <f t="shared" si="13"/>
        <v>0</v>
      </c>
    </row>
    <row r="102" spans="1:12" ht="12.75">
      <c r="A102" s="18" t="s">
        <v>154</v>
      </c>
      <c r="B102" s="17" t="s">
        <v>135</v>
      </c>
      <c r="C102" s="20" t="s">
        <v>231</v>
      </c>
      <c r="D102" s="39">
        <v>0</v>
      </c>
      <c r="E102" s="39">
        <v>0</v>
      </c>
      <c r="F102" s="39">
        <f t="shared" si="10"/>
        <v>0</v>
      </c>
      <c r="G102" s="39">
        <v>0</v>
      </c>
      <c r="H102" s="39">
        <v>0</v>
      </c>
      <c r="I102" s="39">
        <f t="shared" si="11"/>
        <v>0</v>
      </c>
      <c r="J102" s="39">
        <f t="shared" si="12"/>
        <v>0</v>
      </c>
      <c r="K102" s="39">
        <f t="shared" si="12"/>
        <v>0</v>
      </c>
      <c r="L102" s="39">
        <f t="shared" si="13"/>
        <v>0</v>
      </c>
    </row>
    <row r="103" spans="1:12" ht="12.75">
      <c r="A103" s="16" t="s">
        <v>155</v>
      </c>
      <c r="B103" s="17" t="s">
        <v>157</v>
      </c>
      <c r="C103" s="20" t="s">
        <v>139</v>
      </c>
      <c r="D103" s="39">
        <v>0</v>
      </c>
      <c r="E103" s="39">
        <v>0</v>
      </c>
      <c r="F103" s="39">
        <f t="shared" si="10"/>
        <v>0</v>
      </c>
      <c r="G103" s="39">
        <v>0</v>
      </c>
      <c r="H103" s="39">
        <v>0</v>
      </c>
      <c r="I103" s="39">
        <f t="shared" si="11"/>
        <v>0</v>
      </c>
      <c r="J103" s="39">
        <f t="shared" si="12"/>
        <v>0</v>
      </c>
      <c r="K103" s="39">
        <f t="shared" si="12"/>
        <v>0</v>
      </c>
      <c r="L103" s="39">
        <f t="shared" si="13"/>
        <v>0</v>
      </c>
    </row>
    <row r="104" spans="1:12" ht="12.75">
      <c r="A104" s="19" t="s">
        <v>280</v>
      </c>
      <c r="B104" s="17" t="s">
        <v>137</v>
      </c>
      <c r="C104" s="20" t="s">
        <v>141</v>
      </c>
      <c r="D104" s="39">
        <v>0</v>
      </c>
      <c r="E104" s="39">
        <v>0</v>
      </c>
      <c r="F104" s="39">
        <f t="shared" si="10"/>
        <v>0</v>
      </c>
      <c r="G104" s="39">
        <v>0</v>
      </c>
      <c r="H104" s="39">
        <v>0</v>
      </c>
      <c r="I104" s="39">
        <f t="shared" si="11"/>
        <v>0</v>
      </c>
      <c r="J104" s="39">
        <f t="shared" si="12"/>
        <v>0</v>
      </c>
      <c r="K104" s="39">
        <f t="shared" si="12"/>
        <v>0</v>
      </c>
      <c r="L104" s="39">
        <f t="shared" si="13"/>
        <v>0</v>
      </c>
    </row>
    <row r="105" spans="1:12" ht="12.75">
      <c r="A105" s="485" t="s">
        <v>158</v>
      </c>
      <c r="B105" s="486"/>
      <c r="C105" s="63" t="s">
        <v>141</v>
      </c>
      <c r="D105" s="80">
        <v>0</v>
      </c>
      <c r="E105" s="80">
        <v>0</v>
      </c>
      <c r="F105" s="80">
        <f>F88+F90+F93+F96+F99+F101+F104</f>
        <v>0</v>
      </c>
      <c r="G105" s="80">
        <v>0</v>
      </c>
      <c r="H105" s="80">
        <v>0</v>
      </c>
      <c r="I105" s="80">
        <f>I88+I90+I93+I96+I99+I101+I104</f>
        <v>0</v>
      </c>
      <c r="J105" s="80">
        <f t="shared" si="12"/>
        <v>0</v>
      </c>
      <c r="K105" s="80">
        <f t="shared" si="12"/>
        <v>0</v>
      </c>
      <c r="L105" s="80">
        <f>F105+I105</f>
        <v>0</v>
      </c>
    </row>
    <row r="112" spans="1:4" ht="12.75">
      <c r="A112" s="497" t="s">
        <v>22</v>
      </c>
      <c r="B112" s="497"/>
      <c r="C112" s="497"/>
      <c r="D112" s="497"/>
    </row>
    <row r="113" spans="1:4" ht="12.75">
      <c r="A113" s="497" t="s">
        <v>118</v>
      </c>
      <c r="B113" s="497"/>
      <c r="C113" s="497"/>
      <c r="D113" s="497"/>
    </row>
    <row r="114" spans="1:4" ht="12.75">
      <c r="A114" s="7"/>
      <c r="B114" s="7"/>
      <c r="C114" s="7"/>
      <c r="D114" s="7"/>
    </row>
    <row r="115" spans="1:12" ht="12.75">
      <c r="A115" s="498" t="s">
        <v>518</v>
      </c>
      <c r="B115" s="498"/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</row>
    <row r="116" spans="1:12" ht="12.75">
      <c r="A116" s="707" t="s">
        <v>133</v>
      </c>
      <c r="B116" s="707"/>
      <c r="C116" s="707"/>
      <c r="D116" s="707"/>
      <c r="E116" s="707"/>
      <c r="F116" s="707"/>
      <c r="G116" s="707"/>
      <c r="H116" s="707"/>
      <c r="I116" s="707"/>
      <c r="J116" s="707"/>
      <c r="K116" s="707"/>
      <c r="L116" s="707"/>
    </row>
    <row r="117" spans="1:12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1:12" ht="12.75">
      <c r="K118" s="708" t="s">
        <v>229</v>
      </c>
      <c r="L118" s="708"/>
    </row>
    <row r="120" spans="1:17" ht="12.75">
      <c r="A120" s="499" t="s">
        <v>122</v>
      </c>
      <c r="B120" s="499" t="s">
        <v>37</v>
      </c>
      <c r="C120" s="499" t="s">
        <v>394</v>
      </c>
      <c r="D120" s="523" t="s">
        <v>77</v>
      </c>
      <c r="E120" s="524"/>
      <c r="F120" s="525"/>
      <c r="G120" s="523" t="s">
        <v>78</v>
      </c>
      <c r="H120" s="524"/>
      <c r="I120" s="525"/>
      <c r="J120" s="523" t="s">
        <v>79</v>
      </c>
      <c r="K120" s="524"/>
      <c r="L120" s="525"/>
      <c r="P120" s="26"/>
      <c r="Q120" s="26"/>
    </row>
    <row r="121" spans="1:16" ht="12.75">
      <c r="A121" s="501"/>
      <c r="B121" s="501"/>
      <c r="C121" s="501"/>
      <c r="D121" s="43" t="s">
        <v>226</v>
      </c>
      <c r="E121" s="43" t="s">
        <v>3</v>
      </c>
      <c r="F121" s="43" t="s">
        <v>4</v>
      </c>
      <c r="G121" s="48" t="s">
        <v>226</v>
      </c>
      <c r="H121" s="43" t="s">
        <v>3</v>
      </c>
      <c r="I121" s="43" t="s">
        <v>4</v>
      </c>
      <c r="J121" s="43" t="s">
        <v>226</v>
      </c>
      <c r="K121" s="43" t="s">
        <v>3</v>
      </c>
      <c r="L121" s="43" t="s">
        <v>4</v>
      </c>
      <c r="P121" s="30"/>
    </row>
    <row r="122" spans="1:12" ht="12.75">
      <c r="A122" s="701" t="s">
        <v>143</v>
      </c>
      <c r="B122" s="1" t="s">
        <v>135</v>
      </c>
      <c r="C122" s="15" t="s">
        <v>138</v>
      </c>
      <c r="D122" s="91">
        <v>0</v>
      </c>
      <c r="E122" s="39">
        <v>5143</v>
      </c>
      <c r="F122" s="39">
        <f aca="true" t="shared" si="14" ref="F122:F140">D122+E122</f>
        <v>5143</v>
      </c>
      <c r="G122" s="39">
        <v>1640</v>
      </c>
      <c r="H122" s="39">
        <v>2460</v>
      </c>
      <c r="I122" s="39">
        <f aca="true" t="shared" si="15" ref="I122:I140">G122+H122</f>
        <v>4100</v>
      </c>
      <c r="J122" s="39">
        <f aca="true" t="shared" si="16" ref="J122:K140">D122+G122</f>
        <v>1640</v>
      </c>
      <c r="K122" s="39">
        <f t="shared" si="16"/>
        <v>7603</v>
      </c>
      <c r="L122" s="39">
        <f aca="true" t="shared" si="17" ref="L122:L140">SUM(J122:K122)</f>
        <v>9243</v>
      </c>
    </row>
    <row r="123" spans="1:12" ht="12.75">
      <c r="A123" s="702"/>
      <c r="B123" s="1" t="s">
        <v>136</v>
      </c>
      <c r="C123" s="15" t="s">
        <v>139</v>
      </c>
      <c r="D123" s="91">
        <v>0</v>
      </c>
      <c r="E123" s="91">
        <v>2</v>
      </c>
      <c r="F123" s="91">
        <f t="shared" si="14"/>
        <v>2</v>
      </c>
      <c r="G123" s="91">
        <v>1</v>
      </c>
      <c r="H123" s="91">
        <v>1</v>
      </c>
      <c r="I123" s="91">
        <f t="shared" si="15"/>
        <v>2</v>
      </c>
      <c r="J123" s="91">
        <f t="shared" si="16"/>
        <v>1</v>
      </c>
      <c r="K123" s="91">
        <f t="shared" si="16"/>
        <v>3</v>
      </c>
      <c r="L123" s="91">
        <f t="shared" si="17"/>
        <v>4</v>
      </c>
    </row>
    <row r="124" spans="1:12" ht="12.75">
      <c r="A124" s="703"/>
      <c r="B124" s="1" t="s">
        <v>137</v>
      </c>
      <c r="C124" s="15" t="s">
        <v>141</v>
      </c>
      <c r="D124" s="91">
        <v>0</v>
      </c>
      <c r="E124" s="91">
        <v>4</v>
      </c>
      <c r="F124" s="91">
        <f t="shared" si="14"/>
        <v>4</v>
      </c>
      <c r="G124" s="91">
        <v>1</v>
      </c>
      <c r="H124" s="91">
        <v>2</v>
      </c>
      <c r="I124" s="91">
        <f t="shared" si="15"/>
        <v>3</v>
      </c>
      <c r="J124" s="91">
        <f t="shared" si="16"/>
        <v>1</v>
      </c>
      <c r="K124" s="91">
        <f t="shared" si="16"/>
        <v>6</v>
      </c>
      <c r="L124" s="91">
        <f t="shared" si="17"/>
        <v>7</v>
      </c>
    </row>
    <row r="125" spans="1:12" ht="12.75">
      <c r="A125" s="487" t="s">
        <v>140</v>
      </c>
      <c r="B125" s="1" t="s">
        <v>135</v>
      </c>
      <c r="C125" s="15" t="s">
        <v>138</v>
      </c>
      <c r="D125" s="91">
        <v>0</v>
      </c>
      <c r="E125" s="91">
        <v>0</v>
      </c>
      <c r="F125" s="91">
        <f t="shared" si="14"/>
        <v>0</v>
      </c>
      <c r="G125" s="91">
        <v>0</v>
      </c>
      <c r="H125" s="91">
        <v>0</v>
      </c>
      <c r="I125" s="91">
        <f t="shared" si="15"/>
        <v>0</v>
      </c>
      <c r="J125" s="91">
        <f t="shared" si="16"/>
        <v>0</v>
      </c>
      <c r="K125" s="91">
        <f t="shared" si="16"/>
        <v>0</v>
      </c>
      <c r="L125" s="91">
        <f t="shared" si="17"/>
        <v>0</v>
      </c>
    </row>
    <row r="126" spans="1:12" ht="12.75" customHeight="1">
      <c r="A126" s="489"/>
      <c r="B126" s="1" t="s">
        <v>137</v>
      </c>
      <c r="C126" s="15" t="s">
        <v>141</v>
      </c>
      <c r="D126" s="91">
        <v>0</v>
      </c>
      <c r="E126" s="91">
        <v>0</v>
      </c>
      <c r="F126" s="91">
        <f t="shared" si="14"/>
        <v>0</v>
      </c>
      <c r="G126" s="91">
        <v>0</v>
      </c>
      <c r="H126" s="91">
        <v>0</v>
      </c>
      <c r="I126" s="91">
        <f t="shared" si="15"/>
        <v>0</v>
      </c>
      <c r="J126" s="91">
        <f t="shared" si="16"/>
        <v>0</v>
      </c>
      <c r="K126" s="91">
        <f t="shared" si="16"/>
        <v>0</v>
      </c>
      <c r="L126" s="91">
        <f t="shared" si="17"/>
        <v>0</v>
      </c>
    </row>
    <row r="127" spans="1:12" ht="12.75" customHeight="1">
      <c r="A127" s="704" t="s">
        <v>142</v>
      </c>
      <c r="B127" s="1" t="s">
        <v>135</v>
      </c>
      <c r="C127" s="15" t="s">
        <v>138</v>
      </c>
      <c r="D127" s="91">
        <v>0</v>
      </c>
      <c r="E127" s="91">
        <v>0</v>
      </c>
      <c r="F127" s="91">
        <f t="shared" si="14"/>
        <v>0</v>
      </c>
      <c r="G127" s="91">
        <v>0</v>
      </c>
      <c r="H127" s="91">
        <v>0</v>
      </c>
      <c r="I127" s="91">
        <f t="shared" si="15"/>
        <v>0</v>
      </c>
      <c r="J127" s="91">
        <f t="shared" si="16"/>
        <v>0</v>
      </c>
      <c r="K127" s="91">
        <f t="shared" si="16"/>
        <v>0</v>
      </c>
      <c r="L127" s="91">
        <f t="shared" si="17"/>
        <v>0</v>
      </c>
    </row>
    <row r="128" spans="1:12" ht="12.75" customHeight="1">
      <c r="A128" s="705"/>
      <c r="B128" s="1" t="s">
        <v>144</v>
      </c>
      <c r="C128" s="15" t="s">
        <v>145</v>
      </c>
      <c r="D128" s="91">
        <v>0</v>
      </c>
      <c r="E128" s="91">
        <v>0</v>
      </c>
      <c r="F128" s="91">
        <f t="shared" si="14"/>
        <v>0</v>
      </c>
      <c r="G128" s="91">
        <v>0</v>
      </c>
      <c r="H128" s="91">
        <v>0</v>
      </c>
      <c r="I128" s="91">
        <f t="shared" si="15"/>
        <v>0</v>
      </c>
      <c r="J128" s="91">
        <f t="shared" si="16"/>
        <v>0</v>
      </c>
      <c r="K128" s="91">
        <f t="shared" si="16"/>
        <v>0</v>
      </c>
      <c r="L128" s="91">
        <f t="shared" si="17"/>
        <v>0</v>
      </c>
    </row>
    <row r="129" spans="1:12" ht="12.75" customHeight="1">
      <c r="A129" s="706"/>
      <c r="B129" s="1" t="s">
        <v>137</v>
      </c>
      <c r="C129" s="15" t="s">
        <v>141</v>
      </c>
      <c r="D129" s="91">
        <v>0</v>
      </c>
      <c r="E129" s="91">
        <v>0</v>
      </c>
      <c r="F129" s="91">
        <f t="shared" si="14"/>
        <v>0</v>
      </c>
      <c r="G129" s="91">
        <v>0</v>
      </c>
      <c r="H129" s="91">
        <v>0</v>
      </c>
      <c r="I129" s="91">
        <f t="shared" si="15"/>
        <v>0</v>
      </c>
      <c r="J129" s="91">
        <f t="shared" si="16"/>
        <v>0</v>
      </c>
      <c r="K129" s="91">
        <f t="shared" si="16"/>
        <v>0</v>
      </c>
      <c r="L129" s="91">
        <f t="shared" si="17"/>
        <v>0</v>
      </c>
    </row>
    <row r="130" spans="1:12" ht="12.75" customHeight="1">
      <c r="A130" s="701" t="s">
        <v>278</v>
      </c>
      <c r="B130" s="1" t="s">
        <v>135</v>
      </c>
      <c r="C130" s="15" t="s">
        <v>138</v>
      </c>
      <c r="D130" s="91">
        <v>0</v>
      </c>
      <c r="E130" s="39">
        <v>3290</v>
      </c>
      <c r="F130" s="39">
        <f t="shared" si="14"/>
        <v>3290</v>
      </c>
      <c r="G130" s="91">
        <v>1640</v>
      </c>
      <c r="H130" s="39">
        <v>1930</v>
      </c>
      <c r="I130" s="39">
        <f t="shared" si="15"/>
        <v>3570</v>
      </c>
      <c r="J130" s="39">
        <f t="shared" si="16"/>
        <v>1640</v>
      </c>
      <c r="K130" s="39">
        <f t="shared" si="16"/>
        <v>5220</v>
      </c>
      <c r="L130" s="39">
        <f t="shared" si="17"/>
        <v>6860</v>
      </c>
    </row>
    <row r="131" spans="1:12" ht="12.75" customHeight="1">
      <c r="A131" s="702"/>
      <c r="B131" s="1" t="s">
        <v>147</v>
      </c>
      <c r="C131" s="15" t="s">
        <v>139</v>
      </c>
      <c r="D131" s="91">
        <v>0</v>
      </c>
      <c r="E131" s="91">
        <v>1</v>
      </c>
      <c r="F131" s="91">
        <f t="shared" si="14"/>
        <v>1</v>
      </c>
      <c r="G131" s="91">
        <v>0</v>
      </c>
      <c r="H131" s="91">
        <v>1</v>
      </c>
      <c r="I131" s="91">
        <f t="shared" si="15"/>
        <v>1</v>
      </c>
      <c r="J131" s="91">
        <f t="shared" si="16"/>
        <v>0</v>
      </c>
      <c r="K131" s="91">
        <f t="shared" si="16"/>
        <v>2</v>
      </c>
      <c r="L131" s="91">
        <f t="shared" si="17"/>
        <v>2</v>
      </c>
    </row>
    <row r="132" spans="1:12" ht="12.75" customHeight="1">
      <c r="A132" s="703"/>
      <c r="B132" s="1" t="s">
        <v>137</v>
      </c>
      <c r="C132" s="15" t="s">
        <v>141</v>
      </c>
      <c r="D132" s="91">
        <v>0</v>
      </c>
      <c r="E132" s="91">
        <v>2</v>
      </c>
      <c r="F132" s="91">
        <f t="shared" si="14"/>
        <v>2</v>
      </c>
      <c r="G132" s="91">
        <v>1</v>
      </c>
      <c r="H132" s="91">
        <v>1</v>
      </c>
      <c r="I132" s="91">
        <f t="shared" si="15"/>
        <v>2</v>
      </c>
      <c r="J132" s="91">
        <f t="shared" si="16"/>
        <v>1</v>
      </c>
      <c r="K132" s="91">
        <f t="shared" si="16"/>
        <v>3</v>
      </c>
      <c r="L132" s="91">
        <f t="shared" si="17"/>
        <v>4</v>
      </c>
    </row>
    <row r="133" spans="1:12" ht="12.75" customHeight="1">
      <c r="A133" s="12" t="s">
        <v>279</v>
      </c>
      <c r="B133" s="1" t="s">
        <v>135</v>
      </c>
      <c r="C133" s="15" t="s">
        <v>138</v>
      </c>
      <c r="D133" s="91">
        <v>0</v>
      </c>
      <c r="E133" s="91">
        <v>0</v>
      </c>
      <c r="F133" s="91">
        <f t="shared" si="14"/>
        <v>0</v>
      </c>
      <c r="G133" s="91">
        <v>0</v>
      </c>
      <c r="H133" s="91">
        <v>0</v>
      </c>
      <c r="I133" s="91">
        <f t="shared" si="15"/>
        <v>0</v>
      </c>
      <c r="J133" s="91">
        <f t="shared" si="16"/>
        <v>0</v>
      </c>
      <c r="K133" s="91">
        <f t="shared" si="16"/>
        <v>0</v>
      </c>
      <c r="L133" s="91">
        <f t="shared" si="17"/>
        <v>0</v>
      </c>
    </row>
    <row r="134" spans="1:12" ht="12.75" customHeight="1">
      <c r="A134" s="13" t="s">
        <v>148</v>
      </c>
      <c r="B134" s="1" t="s">
        <v>151</v>
      </c>
      <c r="C134" s="15" t="s">
        <v>139</v>
      </c>
      <c r="D134" s="91">
        <v>0</v>
      </c>
      <c r="E134" s="91">
        <v>0</v>
      </c>
      <c r="F134" s="91">
        <f t="shared" si="14"/>
        <v>0</v>
      </c>
      <c r="G134" s="91">
        <v>0</v>
      </c>
      <c r="H134" s="91">
        <v>0</v>
      </c>
      <c r="I134" s="91">
        <f t="shared" si="15"/>
        <v>0</v>
      </c>
      <c r="J134" s="91">
        <f t="shared" si="16"/>
        <v>0</v>
      </c>
      <c r="K134" s="91">
        <f t="shared" si="16"/>
        <v>0</v>
      </c>
      <c r="L134" s="91">
        <f t="shared" si="17"/>
        <v>0</v>
      </c>
    </row>
    <row r="135" spans="1:12" ht="12.75" customHeight="1">
      <c r="A135" s="14" t="s">
        <v>149</v>
      </c>
      <c r="B135" s="1" t="s">
        <v>137</v>
      </c>
      <c r="C135" s="15" t="s">
        <v>141</v>
      </c>
      <c r="D135" s="91">
        <v>0</v>
      </c>
      <c r="E135" s="91">
        <v>0</v>
      </c>
      <c r="F135" s="91">
        <f t="shared" si="14"/>
        <v>0</v>
      </c>
      <c r="G135" s="91">
        <v>0</v>
      </c>
      <c r="H135" s="91">
        <v>0</v>
      </c>
      <c r="I135" s="91">
        <f t="shared" si="15"/>
        <v>0</v>
      </c>
      <c r="J135" s="91">
        <f t="shared" si="16"/>
        <v>0</v>
      </c>
      <c r="K135" s="91">
        <f t="shared" si="16"/>
        <v>0</v>
      </c>
      <c r="L135" s="91">
        <f t="shared" si="17"/>
        <v>0</v>
      </c>
    </row>
    <row r="136" spans="1:12" ht="12.75" customHeight="1">
      <c r="A136" s="12" t="s">
        <v>152</v>
      </c>
      <c r="B136" s="1" t="s">
        <v>135</v>
      </c>
      <c r="C136" s="15" t="s">
        <v>138</v>
      </c>
      <c r="D136" s="91">
        <v>0</v>
      </c>
      <c r="E136" s="91">
        <v>0</v>
      </c>
      <c r="F136" s="91">
        <f t="shared" si="14"/>
        <v>0</v>
      </c>
      <c r="G136" s="91">
        <v>0</v>
      </c>
      <c r="H136" s="91">
        <v>0</v>
      </c>
      <c r="I136" s="91">
        <f t="shared" si="15"/>
        <v>0</v>
      </c>
      <c r="J136" s="91">
        <f t="shared" si="16"/>
        <v>0</v>
      </c>
      <c r="K136" s="91">
        <f t="shared" si="16"/>
        <v>0</v>
      </c>
      <c r="L136" s="91">
        <f t="shared" si="17"/>
        <v>0</v>
      </c>
    </row>
    <row r="137" spans="1:12" ht="12.75" customHeight="1">
      <c r="A137" s="14" t="s">
        <v>153</v>
      </c>
      <c r="B137" s="1" t="s">
        <v>137</v>
      </c>
      <c r="C137" s="15" t="s">
        <v>141</v>
      </c>
      <c r="D137" s="91">
        <v>0</v>
      </c>
      <c r="E137" s="91">
        <v>0</v>
      </c>
      <c r="F137" s="91">
        <f t="shared" si="14"/>
        <v>0</v>
      </c>
      <c r="G137" s="91">
        <v>0</v>
      </c>
      <c r="H137" s="91">
        <v>0</v>
      </c>
      <c r="I137" s="91">
        <f t="shared" si="15"/>
        <v>0</v>
      </c>
      <c r="J137" s="91">
        <f t="shared" si="16"/>
        <v>0</v>
      </c>
      <c r="K137" s="91">
        <f t="shared" si="16"/>
        <v>0</v>
      </c>
      <c r="L137" s="91">
        <f t="shared" si="17"/>
        <v>0</v>
      </c>
    </row>
    <row r="138" spans="1:12" ht="12.75" customHeight="1">
      <c r="A138" s="18" t="s">
        <v>154</v>
      </c>
      <c r="B138" s="17" t="s">
        <v>135</v>
      </c>
      <c r="C138" s="20" t="s">
        <v>231</v>
      </c>
      <c r="D138" s="91">
        <v>0</v>
      </c>
      <c r="E138" s="91">
        <v>0</v>
      </c>
      <c r="F138" s="91">
        <f t="shared" si="14"/>
        <v>0</v>
      </c>
      <c r="G138" s="91">
        <v>0</v>
      </c>
      <c r="H138" s="91">
        <v>0</v>
      </c>
      <c r="I138" s="91">
        <f t="shared" si="15"/>
        <v>0</v>
      </c>
      <c r="J138" s="91">
        <f t="shared" si="16"/>
        <v>0</v>
      </c>
      <c r="K138" s="91">
        <f t="shared" si="16"/>
        <v>0</v>
      </c>
      <c r="L138" s="91">
        <f t="shared" si="17"/>
        <v>0</v>
      </c>
    </row>
    <row r="139" spans="1:12" ht="12.75" customHeight="1">
      <c r="A139" s="16" t="s">
        <v>155</v>
      </c>
      <c r="B139" s="17" t="s">
        <v>157</v>
      </c>
      <c r="C139" s="20" t="s">
        <v>139</v>
      </c>
      <c r="D139" s="91">
        <v>0</v>
      </c>
      <c r="E139" s="91">
        <v>0</v>
      </c>
      <c r="F139" s="91">
        <f t="shared" si="14"/>
        <v>0</v>
      </c>
      <c r="G139" s="91">
        <v>0</v>
      </c>
      <c r="H139" s="91">
        <v>0</v>
      </c>
      <c r="I139" s="91">
        <f t="shared" si="15"/>
        <v>0</v>
      </c>
      <c r="J139" s="91">
        <f t="shared" si="16"/>
        <v>0</v>
      </c>
      <c r="K139" s="91">
        <f t="shared" si="16"/>
        <v>0</v>
      </c>
      <c r="L139" s="91">
        <f t="shared" si="17"/>
        <v>0</v>
      </c>
    </row>
    <row r="140" spans="1:12" ht="12.75" customHeight="1">
      <c r="A140" s="19" t="s">
        <v>280</v>
      </c>
      <c r="B140" s="17" t="s">
        <v>137</v>
      </c>
      <c r="C140" s="20" t="s">
        <v>141</v>
      </c>
      <c r="D140" s="91">
        <v>0</v>
      </c>
      <c r="E140" s="91">
        <v>0</v>
      </c>
      <c r="F140" s="91">
        <f t="shared" si="14"/>
        <v>0</v>
      </c>
      <c r="G140" s="91">
        <v>0</v>
      </c>
      <c r="H140" s="91">
        <v>0</v>
      </c>
      <c r="I140" s="91">
        <f t="shared" si="15"/>
        <v>0</v>
      </c>
      <c r="J140" s="91">
        <f t="shared" si="16"/>
        <v>0</v>
      </c>
      <c r="K140" s="91">
        <f t="shared" si="16"/>
        <v>0</v>
      </c>
      <c r="L140" s="91">
        <f t="shared" si="17"/>
        <v>0</v>
      </c>
    </row>
    <row r="141" spans="1:12" ht="12.75" customHeight="1">
      <c r="A141" s="485" t="s">
        <v>158</v>
      </c>
      <c r="B141" s="486"/>
      <c r="C141" s="63" t="s">
        <v>141</v>
      </c>
      <c r="D141" s="80">
        <v>0</v>
      </c>
      <c r="E141" s="80">
        <v>0</v>
      </c>
      <c r="F141" s="80">
        <f>F124+F126+F129+F132+F135+F137+F140</f>
        <v>6</v>
      </c>
      <c r="G141" s="80">
        <v>0</v>
      </c>
      <c r="H141" s="80">
        <v>0</v>
      </c>
      <c r="I141" s="80">
        <f>I124+I126+I129+I132+I135+I137+I140</f>
        <v>5</v>
      </c>
      <c r="J141" s="80">
        <v>0</v>
      </c>
      <c r="K141" s="80">
        <v>0</v>
      </c>
      <c r="L141" s="80">
        <f>F141+I141</f>
        <v>11</v>
      </c>
    </row>
    <row r="142" ht="12.75" customHeight="1"/>
    <row r="143" ht="12.75" customHeight="1"/>
    <row r="144" ht="12.75" customHeight="1"/>
    <row r="145" spans="1:32" s="29" customFormat="1" ht="15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</row>
    <row r="170" ht="12.75" customHeight="1"/>
  </sheetData>
  <sheetProtection/>
  <mergeCells count="65">
    <mergeCell ref="C9:C10"/>
    <mergeCell ref="A4:O4"/>
    <mergeCell ref="A5:O5"/>
    <mergeCell ref="D9:F9"/>
    <mergeCell ref="G9:I9"/>
    <mergeCell ref="J9:L9"/>
    <mergeCell ref="M9:O9"/>
    <mergeCell ref="A1:D1"/>
    <mergeCell ref="A30:B30"/>
    <mergeCell ref="A11:A13"/>
    <mergeCell ref="N7:O7"/>
    <mergeCell ref="A14:A15"/>
    <mergeCell ref="A16:A18"/>
    <mergeCell ref="A19:A21"/>
    <mergeCell ref="A2:D2"/>
    <mergeCell ref="A9:A10"/>
    <mergeCell ref="B9:B10"/>
    <mergeCell ref="A38:D38"/>
    <mergeCell ref="A39:D39"/>
    <mergeCell ref="A41:L41"/>
    <mergeCell ref="A42:L42"/>
    <mergeCell ref="K44:L44"/>
    <mergeCell ref="A46:A47"/>
    <mergeCell ref="B46:B47"/>
    <mergeCell ref="C46:C47"/>
    <mergeCell ref="D46:F46"/>
    <mergeCell ref="G46:I46"/>
    <mergeCell ref="J46:L46"/>
    <mergeCell ref="A48:A50"/>
    <mergeCell ref="A51:A52"/>
    <mergeCell ref="A53:A55"/>
    <mergeCell ref="A56:A58"/>
    <mergeCell ref="A67:B67"/>
    <mergeCell ref="A76:D76"/>
    <mergeCell ref="A77:D77"/>
    <mergeCell ref="A79:L79"/>
    <mergeCell ref="A80:L80"/>
    <mergeCell ref="K82:L82"/>
    <mergeCell ref="A84:A85"/>
    <mergeCell ref="B84:B85"/>
    <mergeCell ref="C84:C85"/>
    <mergeCell ref="D84:F84"/>
    <mergeCell ref="G84:I84"/>
    <mergeCell ref="J84:L84"/>
    <mergeCell ref="A86:A88"/>
    <mergeCell ref="A89:A90"/>
    <mergeCell ref="A91:A93"/>
    <mergeCell ref="A94:A96"/>
    <mergeCell ref="A105:B105"/>
    <mergeCell ref="A112:D112"/>
    <mergeCell ref="A113:D113"/>
    <mergeCell ref="A115:L115"/>
    <mergeCell ref="A116:L116"/>
    <mergeCell ref="K118:L118"/>
    <mergeCell ref="A120:A121"/>
    <mergeCell ref="B120:B121"/>
    <mergeCell ref="C120:C121"/>
    <mergeCell ref="D120:F120"/>
    <mergeCell ref="G120:I120"/>
    <mergeCell ref="J120:L120"/>
    <mergeCell ref="A122:A124"/>
    <mergeCell ref="A125:A126"/>
    <mergeCell ref="A127:A129"/>
    <mergeCell ref="A130:A132"/>
    <mergeCell ref="A141:B14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7.421875" style="0" customWidth="1"/>
    <col min="2" max="2" width="10.140625" style="0" customWidth="1"/>
    <col min="4" max="8" width="18.00390625" style="0" customWidth="1"/>
  </cols>
  <sheetData>
    <row r="1" spans="1:4" ht="12.75">
      <c r="A1" s="497" t="s">
        <v>22</v>
      </c>
      <c r="B1" s="497"/>
      <c r="C1" s="497"/>
      <c r="D1" s="497"/>
    </row>
    <row r="2" spans="1:6" ht="12.75">
      <c r="A2" s="497" t="s">
        <v>23</v>
      </c>
      <c r="B2" s="497"/>
      <c r="C2" s="497"/>
      <c r="D2" s="497"/>
      <c r="E2" s="55"/>
      <c r="F2" s="55"/>
    </row>
    <row r="3" spans="1:6" ht="12.75">
      <c r="A3" s="7"/>
      <c r="B3" s="7"/>
      <c r="C3" s="7"/>
      <c r="D3" s="7"/>
      <c r="E3" s="55"/>
      <c r="F3" s="55"/>
    </row>
    <row r="4" spans="1:15" ht="12.75">
      <c r="A4" s="498" t="s">
        <v>518</v>
      </c>
      <c r="B4" s="498"/>
      <c r="C4" s="498"/>
      <c r="D4" s="498"/>
      <c r="E4" s="498"/>
      <c r="F4" s="498"/>
      <c r="G4" s="498"/>
      <c r="H4" s="498"/>
      <c r="I4" s="2"/>
      <c r="J4" s="2"/>
      <c r="K4" s="2"/>
      <c r="L4" s="2"/>
      <c r="M4" s="2"/>
      <c r="N4" s="2"/>
      <c r="O4" s="2"/>
    </row>
    <row r="5" spans="1:15" ht="12.75">
      <c r="A5" s="707" t="s">
        <v>133</v>
      </c>
      <c r="B5" s="707"/>
      <c r="C5" s="707"/>
      <c r="D5" s="707"/>
      <c r="E5" s="707"/>
      <c r="F5" s="707"/>
      <c r="G5" s="707"/>
      <c r="H5" s="707"/>
      <c r="I5" s="27"/>
      <c r="J5" s="27"/>
      <c r="K5" s="27"/>
      <c r="L5" s="27"/>
      <c r="M5" s="27"/>
      <c r="N5" s="27"/>
      <c r="O5" s="27"/>
    </row>
    <row r="6" spans="1:15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ht="12.75" customHeight="1">
      <c r="H7" s="28" t="s">
        <v>232</v>
      </c>
    </row>
    <row r="9" spans="1:8" ht="15.75" customHeight="1">
      <c r="A9" s="177" t="s">
        <v>122</v>
      </c>
      <c r="B9" s="167" t="s">
        <v>37</v>
      </c>
      <c r="C9" s="175" t="s">
        <v>394</v>
      </c>
      <c r="D9" s="63" t="s">
        <v>64</v>
      </c>
      <c r="E9" s="63" t="s">
        <v>69</v>
      </c>
      <c r="F9" s="63" t="s">
        <v>73</v>
      </c>
      <c r="G9" s="63" t="s">
        <v>79</v>
      </c>
      <c r="H9" s="63" t="s">
        <v>238</v>
      </c>
    </row>
    <row r="10" spans="1:8" ht="12.75">
      <c r="A10" s="701" t="s">
        <v>143</v>
      </c>
      <c r="B10" s="1" t="s">
        <v>135</v>
      </c>
      <c r="C10" s="31" t="s">
        <v>138</v>
      </c>
      <c r="D10" s="88">
        <v>44968</v>
      </c>
      <c r="E10" s="242">
        <v>22564</v>
      </c>
      <c r="F10" s="88">
        <v>0</v>
      </c>
      <c r="G10" s="88">
        <v>9243</v>
      </c>
      <c r="H10" s="88">
        <f>SUM(D10:G10)</f>
        <v>76775</v>
      </c>
    </row>
    <row r="11" spans="1:8" ht="12.75">
      <c r="A11" s="702"/>
      <c r="B11" s="1" t="s">
        <v>136</v>
      </c>
      <c r="C11" s="31" t="s">
        <v>139</v>
      </c>
      <c r="D11" s="88">
        <v>17</v>
      </c>
      <c r="E11" s="242">
        <v>7</v>
      </c>
      <c r="F11" s="88">
        <v>0</v>
      </c>
      <c r="G11" s="88">
        <v>4</v>
      </c>
      <c r="H11" s="88">
        <f>SUM(D11:G11)</f>
        <v>28</v>
      </c>
    </row>
    <row r="12" spans="1:8" ht="12.75">
      <c r="A12" s="703"/>
      <c r="B12" s="1" t="s">
        <v>137</v>
      </c>
      <c r="C12" s="31" t="s">
        <v>141</v>
      </c>
      <c r="D12" s="88">
        <v>34</v>
      </c>
      <c r="E12" s="242">
        <v>14</v>
      </c>
      <c r="F12" s="88">
        <v>0</v>
      </c>
      <c r="G12" s="88">
        <v>7</v>
      </c>
      <c r="H12" s="88">
        <f>SUM(D12:G12)</f>
        <v>55</v>
      </c>
    </row>
    <row r="13" spans="1:8" ht="12.75">
      <c r="A13" s="487" t="s">
        <v>140</v>
      </c>
      <c r="B13" s="1" t="s">
        <v>135</v>
      </c>
      <c r="C13" s="31" t="s">
        <v>138</v>
      </c>
      <c r="D13" s="88">
        <v>2248</v>
      </c>
      <c r="E13" s="242">
        <v>0</v>
      </c>
      <c r="F13" s="88">
        <v>0</v>
      </c>
      <c r="G13" s="88">
        <v>0</v>
      </c>
      <c r="H13" s="88">
        <f aca="true" t="shared" si="0" ref="H13:H28">SUM(D13:G13)</f>
        <v>2248</v>
      </c>
    </row>
    <row r="14" spans="1:8" ht="12.75">
      <c r="A14" s="489"/>
      <c r="B14" s="1" t="s">
        <v>137</v>
      </c>
      <c r="C14" s="31" t="s">
        <v>141</v>
      </c>
      <c r="D14" s="88">
        <v>6</v>
      </c>
      <c r="E14" s="242">
        <v>0</v>
      </c>
      <c r="F14" s="88">
        <v>0</v>
      </c>
      <c r="G14" s="88">
        <v>0</v>
      </c>
      <c r="H14" s="88">
        <f t="shared" si="0"/>
        <v>6</v>
      </c>
    </row>
    <row r="15" spans="1:8" ht="12.75">
      <c r="A15" s="704" t="s">
        <v>142</v>
      </c>
      <c r="B15" s="1" t="s">
        <v>135</v>
      </c>
      <c r="C15" s="31" t="s">
        <v>138</v>
      </c>
      <c r="D15" s="88">
        <v>29771</v>
      </c>
      <c r="E15" s="242">
        <v>0</v>
      </c>
      <c r="F15" s="88">
        <v>0</v>
      </c>
      <c r="G15" s="88">
        <v>0</v>
      </c>
      <c r="H15" s="88">
        <f t="shared" si="0"/>
        <v>29771</v>
      </c>
    </row>
    <row r="16" spans="1:8" ht="12.75">
      <c r="A16" s="705"/>
      <c r="B16" s="1" t="s">
        <v>144</v>
      </c>
      <c r="C16" s="31" t="s">
        <v>145</v>
      </c>
      <c r="D16" s="88">
        <v>18</v>
      </c>
      <c r="E16" s="242">
        <v>0</v>
      </c>
      <c r="F16" s="88">
        <v>0</v>
      </c>
      <c r="G16" s="88">
        <v>0</v>
      </c>
      <c r="H16" s="88">
        <f t="shared" si="0"/>
        <v>18</v>
      </c>
    </row>
    <row r="17" spans="1:8" ht="12.75">
      <c r="A17" s="706"/>
      <c r="B17" s="1" t="s">
        <v>137</v>
      </c>
      <c r="C17" s="31" t="s">
        <v>141</v>
      </c>
      <c r="D17" s="88">
        <v>26</v>
      </c>
      <c r="E17" s="242">
        <v>0</v>
      </c>
      <c r="F17" s="88">
        <v>0</v>
      </c>
      <c r="G17" s="88">
        <v>0</v>
      </c>
      <c r="H17" s="88">
        <f t="shared" si="0"/>
        <v>26</v>
      </c>
    </row>
    <row r="18" spans="1:8" ht="12.75">
      <c r="A18" s="701" t="s">
        <v>146</v>
      </c>
      <c r="B18" s="1" t="s">
        <v>135</v>
      </c>
      <c r="C18" s="31" t="s">
        <v>138</v>
      </c>
      <c r="D18" s="88">
        <v>43394</v>
      </c>
      <c r="E18" s="242">
        <v>19320</v>
      </c>
      <c r="F18" s="88">
        <v>1824</v>
      </c>
      <c r="G18" s="88">
        <v>6860</v>
      </c>
      <c r="H18" s="88">
        <f t="shared" si="0"/>
        <v>71398</v>
      </c>
    </row>
    <row r="19" spans="1:8" ht="12.75">
      <c r="A19" s="702"/>
      <c r="B19" s="1" t="s">
        <v>147</v>
      </c>
      <c r="C19" s="31" t="s">
        <v>139</v>
      </c>
      <c r="D19" s="88">
        <v>11</v>
      </c>
      <c r="E19" s="242">
        <v>5</v>
      </c>
      <c r="F19" s="88">
        <v>1</v>
      </c>
      <c r="G19" s="88">
        <v>2</v>
      </c>
      <c r="H19" s="88">
        <f t="shared" si="0"/>
        <v>19</v>
      </c>
    </row>
    <row r="20" spans="1:8" ht="12.75">
      <c r="A20" s="703"/>
      <c r="B20" s="1" t="s">
        <v>137</v>
      </c>
      <c r="C20" s="31" t="s">
        <v>141</v>
      </c>
      <c r="D20" s="88">
        <v>22</v>
      </c>
      <c r="E20" s="242">
        <v>10</v>
      </c>
      <c r="F20" s="88">
        <v>0</v>
      </c>
      <c r="G20" s="88">
        <v>4</v>
      </c>
      <c r="H20" s="88">
        <f t="shared" si="0"/>
        <v>36</v>
      </c>
    </row>
    <row r="21" spans="1:8" ht="12.75">
      <c r="A21" s="12" t="s">
        <v>150</v>
      </c>
      <c r="B21" s="1" t="s">
        <v>135</v>
      </c>
      <c r="C21" s="31" t="s">
        <v>138</v>
      </c>
      <c r="D21" s="88">
        <v>0</v>
      </c>
      <c r="E21" s="242">
        <v>0</v>
      </c>
      <c r="F21" s="88">
        <v>0</v>
      </c>
      <c r="G21" s="88">
        <v>0</v>
      </c>
      <c r="H21" s="88">
        <f t="shared" si="0"/>
        <v>0</v>
      </c>
    </row>
    <row r="22" spans="1:8" ht="12.75">
      <c r="A22" s="13" t="s">
        <v>148</v>
      </c>
      <c r="B22" s="1" t="s">
        <v>151</v>
      </c>
      <c r="C22" s="31" t="s">
        <v>139</v>
      </c>
      <c r="D22" s="88">
        <v>0</v>
      </c>
      <c r="E22" s="242">
        <v>0</v>
      </c>
      <c r="F22" s="88">
        <v>0</v>
      </c>
      <c r="G22" s="88">
        <v>0</v>
      </c>
      <c r="H22" s="88">
        <f t="shared" si="0"/>
        <v>0</v>
      </c>
    </row>
    <row r="23" spans="1:8" ht="12.75">
      <c r="A23" s="14" t="s">
        <v>149</v>
      </c>
      <c r="B23" s="1" t="s">
        <v>137</v>
      </c>
      <c r="C23" s="31" t="s">
        <v>141</v>
      </c>
      <c r="D23" s="88">
        <v>0</v>
      </c>
      <c r="E23" s="242">
        <v>0</v>
      </c>
      <c r="F23" s="88">
        <v>0</v>
      </c>
      <c r="G23" s="88">
        <v>0</v>
      </c>
      <c r="H23" s="88">
        <f t="shared" si="0"/>
        <v>0</v>
      </c>
    </row>
    <row r="24" spans="1:8" ht="12.75">
      <c r="A24" s="12" t="s">
        <v>152</v>
      </c>
      <c r="B24" s="1" t="s">
        <v>135</v>
      </c>
      <c r="C24" s="31" t="s">
        <v>138</v>
      </c>
      <c r="D24" s="88">
        <v>0</v>
      </c>
      <c r="E24" s="242">
        <v>0</v>
      </c>
      <c r="F24" s="88">
        <v>0</v>
      </c>
      <c r="G24" s="88">
        <v>0</v>
      </c>
      <c r="H24" s="88">
        <f t="shared" si="0"/>
        <v>0</v>
      </c>
    </row>
    <row r="25" spans="1:8" ht="12.75">
      <c r="A25" s="14" t="s">
        <v>153</v>
      </c>
      <c r="B25" s="1" t="s">
        <v>137</v>
      </c>
      <c r="C25" s="31" t="s">
        <v>141</v>
      </c>
      <c r="D25" s="88">
        <v>0</v>
      </c>
      <c r="E25" s="242">
        <v>0</v>
      </c>
      <c r="F25" s="88">
        <v>0</v>
      </c>
      <c r="G25" s="88">
        <v>0</v>
      </c>
      <c r="H25" s="88">
        <f t="shared" si="0"/>
        <v>0</v>
      </c>
    </row>
    <row r="26" spans="1:8" ht="12.75">
      <c r="A26" s="18" t="s">
        <v>154</v>
      </c>
      <c r="B26" s="17" t="s">
        <v>135</v>
      </c>
      <c r="C26" s="32" t="s">
        <v>231</v>
      </c>
      <c r="D26" s="88">
        <v>0</v>
      </c>
      <c r="E26" s="242">
        <v>20</v>
      </c>
      <c r="F26" s="88">
        <v>0</v>
      </c>
      <c r="G26" s="88">
        <v>0</v>
      </c>
      <c r="H26" s="88">
        <f t="shared" si="0"/>
        <v>20</v>
      </c>
    </row>
    <row r="27" spans="1:8" ht="12.75">
      <c r="A27" s="16" t="s">
        <v>155</v>
      </c>
      <c r="B27" s="17" t="s">
        <v>157</v>
      </c>
      <c r="C27" s="32" t="s">
        <v>139</v>
      </c>
      <c r="D27" s="88">
        <v>9</v>
      </c>
      <c r="E27" s="242">
        <v>6</v>
      </c>
      <c r="F27" s="88">
        <v>0</v>
      </c>
      <c r="G27" s="88">
        <v>0</v>
      </c>
      <c r="H27" s="88">
        <f t="shared" si="0"/>
        <v>15</v>
      </c>
    </row>
    <row r="28" spans="1:8" ht="12.75">
      <c r="A28" s="19" t="s">
        <v>156</v>
      </c>
      <c r="B28" s="17" t="s">
        <v>137</v>
      </c>
      <c r="C28" s="32" t="s">
        <v>141</v>
      </c>
      <c r="D28" s="88">
        <v>33</v>
      </c>
      <c r="E28" s="242">
        <v>12</v>
      </c>
      <c r="F28" s="88">
        <v>0</v>
      </c>
      <c r="G28" s="88">
        <v>0</v>
      </c>
      <c r="H28" s="88">
        <f t="shared" si="0"/>
        <v>45</v>
      </c>
    </row>
    <row r="29" spans="1:8" ht="12.75" customHeight="1">
      <c r="A29" s="485" t="s">
        <v>158</v>
      </c>
      <c r="B29" s="486"/>
      <c r="C29" s="62" t="s">
        <v>141</v>
      </c>
      <c r="D29" s="89">
        <f>D12+D14+D17+D20+D28</f>
        <v>121</v>
      </c>
      <c r="E29" s="89">
        <f>E12+E14+E17+E20+E28</f>
        <v>36</v>
      </c>
      <c r="F29" s="90">
        <v>0</v>
      </c>
      <c r="G29" s="89">
        <v>11</v>
      </c>
      <c r="H29" s="89">
        <f>SUM(D29:G29)</f>
        <v>168</v>
      </c>
    </row>
  </sheetData>
  <sheetProtection/>
  <mergeCells count="9">
    <mergeCell ref="A29:B29"/>
    <mergeCell ref="A4:H4"/>
    <mergeCell ref="A5:H5"/>
    <mergeCell ref="A1:D1"/>
    <mergeCell ref="A2:D2"/>
    <mergeCell ref="A10:A12"/>
    <mergeCell ref="A13:A14"/>
    <mergeCell ref="A15:A17"/>
    <mergeCell ref="A18:A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3.8515625" style="0" customWidth="1"/>
    <col min="2" max="3" width="7.7109375" style="0" customWidth="1"/>
    <col min="4" max="4" width="8.7109375" style="0" customWidth="1"/>
    <col min="5" max="6" width="7.7109375" style="0" customWidth="1"/>
    <col min="7" max="7" width="8.7109375" style="0" customWidth="1"/>
    <col min="8" max="9" width="7.7109375" style="0" customWidth="1"/>
    <col min="10" max="10" width="8.7109375" style="0" customWidth="1"/>
    <col min="11" max="12" width="7.7109375" style="0" customWidth="1"/>
    <col min="13" max="13" width="8.7109375" style="0" customWidth="1"/>
    <col min="14" max="15" width="8.28125" style="0" customWidth="1"/>
    <col min="16" max="16" width="8.710937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23</v>
      </c>
      <c r="B2" s="497"/>
      <c r="C2" s="497"/>
      <c r="D2" s="497"/>
    </row>
    <row r="3" spans="1:4" ht="12.75">
      <c r="A3" s="7"/>
      <c r="B3" s="7"/>
      <c r="C3" s="7"/>
      <c r="D3" s="7"/>
    </row>
    <row r="5" spans="1:16" ht="12.75">
      <c r="A5" s="498" t="s">
        <v>120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</row>
    <row r="6" spans="5:12" ht="12.75">
      <c r="E6" s="498" t="s">
        <v>519</v>
      </c>
      <c r="F6" s="498"/>
      <c r="G6" s="498"/>
      <c r="H6" s="498"/>
      <c r="I6" s="498"/>
      <c r="J6" s="498"/>
      <c r="K6" s="498"/>
      <c r="L6" s="498"/>
    </row>
    <row r="7" ht="12.75">
      <c r="P7" s="2" t="s">
        <v>121</v>
      </c>
    </row>
    <row r="8" ht="12.75">
      <c r="P8" s="2"/>
    </row>
    <row r="9" spans="1:16" ht="12.75">
      <c r="A9" s="716" t="s">
        <v>122</v>
      </c>
      <c r="B9" s="530" t="s">
        <v>64</v>
      </c>
      <c r="C9" s="530"/>
      <c r="D9" s="530"/>
      <c r="E9" s="530" t="s">
        <v>69</v>
      </c>
      <c r="F9" s="530"/>
      <c r="G9" s="530"/>
      <c r="H9" s="530" t="s">
        <v>73</v>
      </c>
      <c r="I9" s="530"/>
      <c r="J9" s="530"/>
      <c r="K9" s="530" t="s">
        <v>79</v>
      </c>
      <c r="L9" s="530"/>
      <c r="M9" s="530"/>
      <c r="N9" s="530" t="s">
        <v>123</v>
      </c>
      <c r="O9" s="530"/>
      <c r="P9" s="530"/>
    </row>
    <row r="10" spans="1:16" ht="12.75">
      <c r="A10" s="716"/>
      <c r="B10" s="43" t="s">
        <v>124</v>
      </c>
      <c r="C10" s="43" t="s">
        <v>125</v>
      </c>
      <c r="D10" s="43" t="s">
        <v>126</v>
      </c>
      <c r="E10" s="43" t="s">
        <v>124</v>
      </c>
      <c r="F10" s="43" t="s">
        <v>125</v>
      </c>
      <c r="G10" s="43" t="s">
        <v>126</v>
      </c>
      <c r="H10" s="43" t="s">
        <v>124</v>
      </c>
      <c r="I10" s="43" t="s">
        <v>125</v>
      </c>
      <c r="J10" s="43" t="s">
        <v>126</v>
      </c>
      <c r="K10" s="43" t="s">
        <v>124</v>
      </c>
      <c r="L10" s="43" t="s">
        <v>125</v>
      </c>
      <c r="M10" s="43" t="s">
        <v>126</v>
      </c>
      <c r="N10" s="43" t="s">
        <v>124</v>
      </c>
      <c r="O10" s="43" t="s">
        <v>125</v>
      </c>
      <c r="P10" s="43" t="s">
        <v>126</v>
      </c>
    </row>
    <row r="11" spans="1:16" ht="12.75">
      <c r="A11" s="713" t="s">
        <v>295</v>
      </c>
      <c r="B11" s="714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5"/>
    </row>
    <row r="12" spans="1:16" ht="15" customHeight="1">
      <c r="A12" s="1" t="s">
        <v>127</v>
      </c>
      <c r="B12" s="39">
        <v>29227</v>
      </c>
      <c r="C12" s="39">
        <v>15741</v>
      </c>
      <c r="D12" s="39">
        <f>B12+C12</f>
        <v>44968</v>
      </c>
      <c r="E12" s="68">
        <v>10917</v>
      </c>
      <c r="F12" s="68">
        <v>11647</v>
      </c>
      <c r="G12" s="39">
        <f>E12+F12</f>
        <v>22564</v>
      </c>
      <c r="H12" s="83">
        <v>0</v>
      </c>
      <c r="I12" s="83">
        <v>0</v>
      </c>
      <c r="J12" s="83">
        <f>H12+I12</f>
        <v>0</v>
      </c>
      <c r="K12" s="39">
        <v>4692</v>
      </c>
      <c r="L12" s="39">
        <v>4551</v>
      </c>
      <c r="M12" s="39">
        <f>K12+L12</f>
        <v>9243</v>
      </c>
      <c r="N12" s="39">
        <f>B12+E12+H12+K12</f>
        <v>44836</v>
      </c>
      <c r="O12" s="39">
        <f>C12+F12+I12+L12</f>
        <v>31939</v>
      </c>
      <c r="P12" s="39">
        <f>N12+O12</f>
        <v>76775</v>
      </c>
    </row>
    <row r="13" spans="1:16" ht="15" customHeight="1">
      <c r="A13" s="1" t="s">
        <v>128</v>
      </c>
      <c r="B13" s="39">
        <v>28196</v>
      </c>
      <c r="C13" s="39">
        <v>15198</v>
      </c>
      <c r="D13" s="39">
        <f>B13+C13</f>
        <v>43394</v>
      </c>
      <c r="E13" s="68">
        <v>10917</v>
      </c>
      <c r="F13" s="68">
        <v>8403</v>
      </c>
      <c r="G13" s="39">
        <f>E13+F13</f>
        <v>19320</v>
      </c>
      <c r="H13" s="83">
        <v>545</v>
      </c>
      <c r="I13" s="83">
        <v>1297</v>
      </c>
      <c r="J13" s="83">
        <f>H13+I13</f>
        <v>1842</v>
      </c>
      <c r="K13" s="39">
        <v>4692</v>
      </c>
      <c r="L13" s="39">
        <v>2663</v>
      </c>
      <c r="M13" s="39">
        <f>K13+L13</f>
        <v>7355</v>
      </c>
      <c r="N13" s="39">
        <f aca="true" t="shared" si="0" ref="N13:N18">B13+E13+H13+K13</f>
        <v>44350</v>
      </c>
      <c r="O13" s="39">
        <f aca="true" t="shared" si="1" ref="O13:O18">C13+F13+I13+L13</f>
        <v>27561</v>
      </c>
      <c r="P13" s="39">
        <f>N13+O13</f>
        <v>71911</v>
      </c>
    </row>
    <row r="14" spans="1:16" ht="15" customHeight="1">
      <c r="A14" s="12" t="s">
        <v>129</v>
      </c>
      <c r="B14" s="79">
        <v>28196</v>
      </c>
      <c r="C14" s="79">
        <v>15198</v>
      </c>
      <c r="D14" s="79">
        <f>B14+C14</f>
        <v>43394</v>
      </c>
      <c r="E14" s="68">
        <v>10917</v>
      </c>
      <c r="F14" s="72">
        <v>8403</v>
      </c>
      <c r="G14" s="79">
        <f>E14+F14</f>
        <v>19320</v>
      </c>
      <c r="H14" s="84">
        <v>545</v>
      </c>
      <c r="I14" s="84">
        <v>1297</v>
      </c>
      <c r="J14" s="84">
        <f>H14+I14</f>
        <v>1842</v>
      </c>
      <c r="K14" s="79">
        <v>4692</v>
      </c>
      <c r="L14" s="79">
        <v>2663</v>
      </c>
      <c r="M14" s="79">
        <f>K14+L14</f>
        <v>7355</v>
      </c>
      <c r="N14" s="79">
        <f t="shared" si="0"/>
        <v>44350</v>
      </c>
      <c r="O14" s="79">
        <f t="shared" si="1"/>
        <v>27561</v>
      </c>
      <c r="P14" s="79">
        <f>N14+O14</f>
        <v>71911</v>
      </c>
    </row>
    <row r="15" spans="1:16" ht="12.75">
      <c r="A15" s="94" t="s">
        <v>130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6" ht="15" customHeight="1">
      <c r="A16" s="14" t="s">
        <v>127</v>
      </c>
      <c r="B16" s="81">
        <v>21830</v>
      </c>
      <c r="C16" s="81">
        <v>10273</v>
      </c>
      <c r="D16" s="81">
        <f>B16+C16</f>
        <v>32103</v>
      </c>
      <c r="E16" s="73">
        <v>11013</v>
      </c>
      <c r="F16" s="73">
        <v>9445</v>
      </c>
      <c r="G16" s="81">
        <f>E16+F16</f>
        <v>20458</v>
      </c>
      <c r="H16" s="85">
        <v>9932</v>
      </c>
      <c r="I16" s="85">
        <v>23609</v>
      </c>
      <c r="J16" s="85">
        <f>H16+I16</f>
        <v>33541</v>
      </c>
      <c r="K16" s="81">
        <v>800</v>
      </c>
      <c r="L16" s="81">
        <v>1000</v>
      </c>
      <c r="M16" s="81">
        <f>K16+L16</f>
        <v>1800</v>
      </c>
      <c r="N16" s="81">
        <f t="shared" si="0"/>
        <v>43575</v>
      </c>
      <c r="O16" s="81">
        <f t="shared" si="1"/>
        <v>44327</v>
      </c>
      <c r="P16" s="81">
        <f>N16+O16</f>
        <v>87902</v>
      </c>
    </row>
    <row r="17" spans="1:16" ht="15" customHeight="1">
      <c r="A17" s="1" t="s">
        <v>128</v>
      </c>
      <c r="B17" s="39">
        <v>22861</v>
      </c>
      <c r="C17" s="39">
        <v>10816</v>
      </c>
      <c r="D17" s="39">
        <f>B17+C17</f>
        <v>33677</v>
      </c>
      <c r="E17" s="73">
        <v>11013</v>
      </c>
      <c r="F17" s="68">
        <v>12689</v>
      </c>
      <c r="G17" s="39">
        <f>E17+F17</f>
        <v>23702</v>
      </c>
      <c r="H17" s="85">
        <v>9387</v>
      </c>
      <c r="I17" s="85">
        <v>22312</v>
      </c>
      <c r="J17" s="83">
        <f>H17+I17</f>
        <v>31699</v>
      </c>
      <c r="K17" s="39">
        <v>800</v>
      </c>
      <c r="L17" s="39">
        <v>2888</v>
      </c>
      <c r="M17" s="39">
        <f>K17+L17</f>
        <v>3688</v>
      </c>
      <c r="N17" s="39">
        <f t="shared" si="0"/>
        <v>44061</v>
      </c>
      <c r="O17" s="39">
        <f t="shared" si="1"/>
        <v>48705</v>
      </c>
      <c r="P17" s="39">
        <f>N17+O17</f>
        <v>92766</v>
      </c>
    </row>
    <row r="18" spans="1:16" ht="15" customHeight="1">
      <c r="A18" s="12" t="s">
        <v>129</v>
      </c>
      <c r="B18" s="79">
        <v>22861</v>
      </c>
      <c r="C18" s="79">
        <v>10816</v>
      </c>
      <c r="D18" s="79">
        <f>B18+C18</f>
        <v>33677</v>
      </c>
      <c r="E18" s="73">
        <v>11013</v>
      </c>
      <c r="F18" s="72">
        <v>12689</v>
      </c>
      <c r="G18" s="79">
        <f>E18+F18</f>
        <v>23702</v>
      </c>
      <c r="H18" s="85">
        <v>9387</v>
      </c>
      <c r="I18" s="85">
        <v>22312</v>
      </c>
      <c r="J18" s="84">
        <f>H18+I18</f>
        <v>31699</v>
      </c>
      <c r="K18" s="79">
        <v>800</v>
      </c>
      <c r="L18" s="79">
        <v>2888</v>
      </c>
      <c r="M18" s="79">
        <f>K18+L18</f>
        <v>3688</v>
      </c>
      <c r="N18" s="79">
        <f t="shared" si="0"/>
        <v>44061</v>
      </c>
      <c r="O18" s="79">
        <f t="shared" si="1"/>
        <v>48705</v>
      </c>
      <c r="P18" s="79">
        <f>N18+O18</f>
        <v>92766</v>
      </c>
    </row>
    <row r="19" spans="1:16" ht="12.75">
      <c r="A19" s="94" t="s">
        <v>132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ht="15" customHeight="1">
      <c r="A20" s="14" t="s">
        <v>127</v>
      </c>
      <c r="B20" s="81">
        <f aca="true" t="shared" si="2" ref="B20:C22">B12+B16</f>
        <v>51057</v>
      </c>
      <c r="C20" s="81">
        <f t="shared" si="2"/>
        <v>26014</v>
      </c>
      <c r="D20" s="81">
        <f aca="true" t="shared" si="3" ref="D20:G22">D12+D16</f>
        <v>77071</v>
      </c>
      <c r="E20" s="73">
        <f t="shared" si="3"/>
        <v>21930</v>
      </c>
      <c r="F20" s="73">
        <f t="shared" si="3"/>
        <v>21092</v>
      </c>
      <c r="G20" s="81">
        <f t="shared" si="3"/>
        <v>43022</v>
      </c>
      <c r="H20" s="85">
        <v>9932</v>
      </c>
      <c r="I20" s="85">
        <v>23609</v>
      </c>
      <c r="J20" s="85">
        <f>J12+J16</f>
        <v>33541</v>
      </c>
      <c r="K20" s="81">
        <v>5492</v>
      </c>
      <c r="L20" s="81">
        <v>5551</v>
      </c>
      <c r="M20" s="81">
        <f>M12+M16</f>
        <v>11043</v>
      </c>
      <c r="N20" s="81">
        <f aca="true" t="shared" si="4" ref="N20:P22">N12+N16</f>
        <v>88411</v>
      </c>
      <c r="O20" s="81">
        <f t="shared" si="4"/>
        <v>76266</v>
      </c>
      <c r="P20" s="81">
        <f t="shared" si="4"/>
        <v>164677</v>
      </c>
    </row>
    <row r="21" spans="1:16" ht="15" customHeight="1">
      <c r="A21" s="1" t="s">
        <v>128</v>
      </c>
      <c r="B21" s="81">
        <f t="shared" si="2"/>
        <v>51057</v>
      </c>
      <c r="C21" s="81">
        <f t="shared" si="2"/>
        <v>26014</v>
      </c>
      <c r="D21" s="39">
        <f t="shared" si="3"/>
        <v>77071</v>
      </c>
      <c r="E21" s="73">
        <f t="shared" si="3"/>
        <v>21930</v>
      </c>
      <c r="F21" s="73">
        <f t="shared" si="3"/>
        <v>21092</v>
      </c>
      <c r="G21" s="39">
        <f t="shared" si="3"/>
        <v>43022</v>
      </c>
      <c r="H21" s="85">
        <v>9932</v>
      </c>
      <c r="I21" s="85">
        <v>23609</v>
      </c>
      <c r="J21" s="83">
        <f>J13+J17</f>
        <v>33541</v>
      </c>
      <c r="K21" s="39">
        <v>5492</v>
      </c>
      <c r="L21" s="39">
        <v>5551</v>
      </c>
      <c r="M21" s="39">
        <f>M13+M17</f>
        <v>11043</v>
      </c>
      <c r="N21" s="39">
        <f t="shared" si="4"/>
        <v>88411</v>
      </c>
      <c r="O21" s="39">
        <f t="shared" si="4"/>
        <v>76266</v>
      </c>
      <c r="P21" s="39">
        <f t="shared" si="4"/>
        <v>164677</v>
      </c>
    </row>
    <row r="22" spans="1:16" ht="15" customHeight="1">
      <c r="A22" s="12" t="s">
        <v>129</v>
      </c>
      <c r="B22" s="81">
        <f t="shared" si="2"/>
        <v>51057</v>
      </c>
      <c r="C22" s="81">
        <f t="shared" si="2"/>
        <v>26014</v>
      </c>
      <c r="D22" s="79">
        <f t="shared" si="3"/>
        <v>77071</v>
      </c>
      <c r="E22" s="73">
        <f t="shared" si="3"/>
        <v>21930</v>
      </c>
      <c r="F22" s="73">
        <f t="shared" si="3"/>
        <v>21092</v>
      </c>
      <c r="G22" s="79">
        <f t="shared" si="3"/>
        <v>43022</v>
      </c>
      <c r="H22" s="85">
        <v>9932</v>
      </c>
      <c r="I22" s="85">
        <v>23609</v>
      </c>
      <c r="J22" s="84">
        <f>J14+J18</f>
        <v>33541</v>
      </c>
      <c r="K22" s="79">
        <v>5492</v>
      </c>
      <c r="L22" s="79">
        <v>5551</v>
      </c>
      <c r="M22" s="79">
        <f>M14+M18</f>
        <v>11043</v>
      </c>
      <c r="N22" s="79">
        <f t="shared" si="4"/>
        <v>88411</v>
      </c>
      <c r="O22" s="79">
        <f t="shared" si="4"/>
        <v>76266</v>
      </c>
      <c r="P22" s="79">
        <f t="shared" si="4"/>
        <v>164677</v>
      </c>
    </row>
    <row r="23" spans="1:16" ht="12.75">
      <c r="A23" s="94" t="s">
        <v>296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6" ht="15" customHeight="1">
      <c r="A24" s="11" t="s">
        <v>297</v>
      </c>
      <c r="B24" s="82">
        <v>667</v>
      </c>
      <c r="C24" s="82">
        <v>8430</v>
      </c>
      <c r="D24" s="82">
        <f>C24+B24</f>
        <v>9097</v>
      </c>
      <c r="E24" s="76">
        <v>3538</v>
      </c>
      <c r="F24" s="76">
        <v>12266</v>
      </c>
      <c r="G24" s="82">
        <f>E24+F24</f>
        <v>15804</v>
      </c>
      <c r="H24" s="92">
        <v>973</v>
      </c>
      <c r="I24" s="92">
        <v>2327</v>
      </c>
      <c r="J24" s="92">
        <f>H24+I24</f>
        <v>3300</v>
      </c>
      <c r="K24" s="82">
        <v>0</v>
      </c>
      <c r="L24" s="82">
        <v>5627</v>
      </c>
      <c r="M24" s="82">
        <f>K24+L24</f>
        <v>5627</v>
      </c>
      <c r="N24" s="82">
        <f>B24+E24+H24+K24</f>
        <v>5178</v>
      </c>
      <c r="O24" s="82">
        <f>C24+F24+I24+L24</f>
        <v>28650</v>
      </c>
      <c r="P24" s="82">
        <f>N24+O24</f>
        <v>33828</v>
      </c>
    </row>
    <row r="25" spans="1:16" ht="12.75">
      <c r="A25" s="97" t="s">
        <v>293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  <row r="26" spans="1:16" ht="15" customHeight="1">
      <c r="A26" s="64" t="s">
        <v>131</v>
      </c>
      <c r="B26" s="93">
        <f>B22+B24</f>
        <v>51724</v>
      </c>
      <c r="C26" s="93">
        <f>C22+C24</f>
        <v>34444</v>
      </c>
      <c r="D26" s="93">
        <f>D22+D24</f>
        <v>86168</v>
      </c>
      <c r="E26" s="93">
        <f aca="true" t="shared" si="5" ref="E26:P26">E22+E24</f>
        <v>25468</v>
      </c>
      <c r="F26" s="93">
        <f t="shared" si="5"/>
        <v>33358</v>
      </c>
      <c r="G26" s="93">
        <f t="shared" si="5"/>
        <v>58826</v>
      </c>
      <c r="H26" s="93">
        <f t="shared" si="5"/>
        <v>10905</v>
      </c>
      <c r="I26" s="93">
        <f t="shared" si="5"/>
        <v>25936</v>
      </c>
      <c r="J26" s="93">
        <f t="shared" si="5"/>
        <v>36841</v>
      </c>
      <c r="K26" s="93">
        <f t="shared" si="5"/>
        <v>5492</v>
      </c>
      <c r="L26" s="93">
        <f t="shared" si="5"/>
        <v>11178</v>
      </c>
      <c r="M26" s="93">
        <f t="shared" si="5"/>
        <v>16670</v>
      </c>
      <c r="N26" s="93">
        <f t="shared" si="5"/>
        <v>93589</v>
      </c>
      <c r="O26" s="93">
        <f t="shared" si="5"/>
        <v>104916</v>
      </c>
      <c r="P26" s="93">
        <f t="shared" si="5"/>
        <v>198505</v>
      </c>
    </row>
    <row r="36" spans="1:4" ht="12.75">
      <c r="A36" s="497" t="s">
        <v>22</v>
      </c>
      <c r="B36" s="497"/>
      <c r="C36" s="497"/>
      <c r="D36" s="497"/>
    </row>
    <row r="37" spans="1:4" ht="12.75">
      <c r="A37" s="497" t="s">
        <v>23</v>
      </c>
      <c r="B37" s="497"/>
      <c r="C37" s="497"/>
      <c r="D37" s="497"/>
    </row>
    <row r="38" spans="1:4" ht="12.75">
      <c r="A38" s="7"/>
      <c r="B38" s="7"/>
      <c r="C38" s="7"/>
      <c r="D38" s="7"/>
    </row>
    <row r="40" spans="1:16" ht="12.75">
      <c r="A40" s="498" t="s">
        <v>120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</row>
    <row r="41" spans="5:12" ht="12.75">
      <c r="E41" s="498" t="s">
        <v>520</v>
      </c>
      <c r="F41" s="498"/>
      <c r="G41" s="498"/>
      <c r="H41" s="498"/>
      <c r="I41" s="498"/>
      <c r="J41" s="498"/>
      <c r="K41" s="498"/>
      <c r="L41" s="498"/>
    </row>
    <row r="42" ht="12.75">
      <c r="P42" s="2" t="s">
        <v>121</v>
      </c>
    </row>
    <row r="43" ht="12.75">
      <c r="P43" s="2"/>
    </row>
    <row r="44" spans="1:16" ht="12.75">
      <c r="A44" s="716" t="s">
        <v>122</v>
      </c>
      <c r="B44" s="530" t="s">
        <v>64</v>
      </c>
      <c r="C44" s="530"/>
      <c r="D44" s="530"/>
      <c r="E44" s="530" t="s">
        <v>69</v>
      </c>
      <c r="F44" s="530"/>
      <c r="G44" s="530"/>
      <c r="H44" s="530" t="s">
        <v>73</v>
      </c>
      <c r="I44" s="530"/>
      <c r="J44" s="530"/>
      <c r="K44" s="530" t="s">
        <v>79</v>
      </c>
      <c r="L44" s="530"/>
      <c r="M44" s="530"/>
      <c r="N44" s="530" t="s">
        <v>123</v>
      </c>
      <c r="O44" s="530"/>
      <c r="P44" s="530"/>
    </row>
    <row r="45" spans="1:16" ht="12.75">
      <c r="A45" s="716"/>
      <c r="B45" s="43" t="s">
        <v>124</v>
      </c>
      <c r="C45" s="43" t="s">
        <v>125</v>
      </c>
      <c r="D45" s="43" t="s">
        <v>126</v>
      </c>
      <c r="E45" s="43" t="s">
        <v>124</v>
      </c>
      <c r="F45" s="43" t="s">
        <v>125</v>
      </c>
      <c r="G45" s="43" t="s">
        <v>126</v>
      </c>
      <c r="H45" s="43" t="s">
        <v>124</v>
      </c>
      <c r="I45" s="43" t="s">
        <v>125</v>
      </c>
      <c r="J45" s="43" t="s">
        <v>126</v>
      </c>
      <c r="K45" s="43" t="s">
        <v>124</v>
      </c>
      <c r="L45" s="43" t="s">
        <v>125</v>
      </c>
      <c r="M45" s="43" t="s">
        <v>126</v>
      </c>
      <c r="N45" s="43" t="s">
        <v>124</v>
      </c>
      <c r="O45" s="43" t="s">
        <v>125</v>
      </c>
      <c r="P45" s="43" t="s">
        <v>126</v>
      </c>
    </row>
    <row r="46" spans="1:16" ht="12.75">
      <c r="A46" s="713" t="s">
        <v>295</v>
      </c>
      <c r="B46" s="714"/>
      <c r="C46" s="714"/>
      <c r="D46" s="714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5"/>
    </row>
    <row r="47" spans="1:16" ht="12.75">
      <c r="A47" s="1" t="s">
        <v>127</v>
      </c>
      <c r="B47" s="39">
        <v>0</v>
      </c>
      <c r="C47" s="39">
        <v>0</v>
      </c>
      <c r="D47" s="39">
        <f>B47+C47</f>
        <v>0</v>
      </c>
      <c r="E47" s="68">
        <v>0</v>
      </c>
      <c r="F47" s="68">
        <v>0</v>
      </c>
      <c r="G47" s="39">
        <f>E47+F47</f>
        <v>0</v>
      </c>
      <c r="H47" s="83">
        <v>0</v>
      </c>
      <c r="I47" s="83">
        <v>0</v>
      </c>
      <c r="J47" s="83">
        <f>H47+I47</f>
        <v>0</v>
      </c>
      <c r="K47" s="39">
        <v>0</v>
      </c>
      <c r="L47" s="39">
        <v>0</v>
      </c>
      <c r="M47" s="39">
        <f>K47+L47</f>
        <v>0</v>
      </c>
      <c r="N47" s="39">
        <f>B47+E47+H47+K47</f>
        <v>0</v>
      </c>
      <c r="O47" s="39">
        <f>C47+F47+I47+L47</f>
        <v>0</v>
      </c>
      <c r="P47" s="39">
        <f>N47+O47</f>
        <v>0</v>
      </c>
    </row>
    <row r="48" spans="1:16" ht="12.75">
      <c r="A48" s="1" t="s">
        <v>128</v>
      </c>
      <c r="B48" s="39">
        <v>0</v>
      </c>
      <c r="C48" s="39">
        <v>0</v>
      </c>
      <c r="D48" s="39">
        <f>B48+C48</f>
        <v>0</v>
      </c>
      <c r="E48" s="68">
        <v>0</v>
      </c>
      <c r="F48" s="68">
        <v>0</v>
      </c>
      <c r="G48" s="39">
        <f>E48+F48</f>
        <v>0</v>
      </c>
      <c r="H48" s="83">
        <v>0</v>
      </c>
      <c r="I48" s="83">
        <v>0</v>
      </c>
      <c r="J48" s="83">
        <f>H48+I48</f>
        <v>0</v>
      </c>
      <c r="K48" s="39">
        <v>0</v>
      </c>
      <c r="L48" s="39">
        <v>0</v>
      </c>
      <c r="M48" s="39">
        <f>K48+L48</f>
        <v>0</v>
      </c>
      <c r="N48" s="39">
        <f aca="true" t="shared" si="6" ref="N48:O53">B48+E48+H48+K48</f>
        <v>0</v>
      </c>
      <c r="O48" s="39">
        <f t="shared" si="6"/>
        <v>0</v>
      </c>
      <c r="P48" s="39">
        <f>N48+O48</f>
        <v>0</v>
      </c>
    </row>
    <row r="49" spans="1:16" ht="12.75">
      <c r="A49" s="12" t="s">
        <v>129</v>
      </c>
      <c r="B49" s="79">
        <v>0</v>
      </c>
      <c r="C49" s="79">
        <v>0</v>
      </c>
      <c r="D49" s="79">
        <f>B49+C49</f>
        <v>0</v>
      </c>
      <c r="E49" s="68">
        <v>0</v>
      </c>
      <c r="F49" s="72">
        <v>0</v>
      </c>
      <c r="G49" s="79">
        <f>E49+F49</f>
        <v>0</v>
      </c>
      <c r="H49" s="84">
        <v>0</v>
      </c>
      <c r="I49" s="84">
        <v>0</v>
      </c>
      <c r="J49" s="84">
        <f>H49+I49</f>
        <v>0</v>
      </c>
      <c r="K49" s="79">
        <v>0</v>
      </c>
      <c r="L49" s="79">
        <v>0</v>
      </c>
      <c r="M49" s="79">
        <f>K49+L49</f>
        <v>0</v>
      </c>
      <c r="N49" s="79">
        <f t="shared" si="6"/>
        <v>0</v>
      </c>
      <c r="O49" s="79">
        <f t="shared" si="6"/>
        <v>0</v>
      </c>
      <c r="P49" s="79">
        <f>N49+O49</f>
        <v>0</v>
      </c>
    </row>
    <row r="50" spans="1:16" ht="12.75">
      <c r="A50" s="94" t="s">
        <v>130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</row>
    <row r="51" spans="1:16" ht="12.75">
      <c r="A51" s="14" t="s">
        <v>127</v>
      </c>
      <c r="B51" s="81">
        <v>1098</v>
      </c>
      <c r="C51" s="81">
        <v>178</v>
      </c>
      <c r="D51" s="81">
        <f>B51+C51</f>
        <v>1276</v>
      </c>
      <c r="E51" s="73">
        <v>0</v>
      </c>
      <c r="F51" s="73">
        <v>0</v>
      </c>
      <c r="G51" s="81">
        <f>E51+F51</f>
        <v>0</v>
      </c>
      <c r="H51" s="85">
        <v>0</v>
      </c>
      <c r="I51" s="85">
        <v>0</v>
      </c>
      <c r="J51" s="85">
        <f>H51+I51</f>
        <v>0</v>
      </c>
      <c r="K51" s="81">
        <v>0</v>
      </c>
      <c r="L51" s="81">
        <v>0</v>
      </c>
      <c r="M51" s="81">
        <f>K51+L51</f>
        <v>0</v>
      </c>
      <c r="N51" s="81">
        <f t="shared" si="6"/>
        <v>1098</v>
      </c>
      <c r="O51" s="81">
        <f t="shared" si="6"/>
        <v>178</v>
      </c>
      <c r="P51" s="81">
        <f>N51+O51</f>
        <v>1276</v>
      </c>
    </row>
    <row r="52" spans="1:16" ht="12.75">
      <c r="A52" s="1" t="s">
        <v>128</v>
      </c>
      <c r="B52" s="39">
        <v>1098</v>
      </c>
      <c r="C52" s="39">
        <v>178</v>
      </c>
      <c r="D52" s="39">
        <f>B52+C52</f>
        <v>1276</v>
      </c>
      <c r="E52" s="73">
        <v>0</v>
      </c>
      <c r="F52" s="68">
        <v>0</v>
      </c>
      <c r="G52" s="39">
        <f>E52+F52</f>
        <v>0</v>
      </c>
      <c r="H52" s="85">
        <v>0</v>
      </c>
      <c r="I52" s="85">
        <v>0</v>
      </c>
      <c r="J52" s="83">
        <f>H52+I52</f>
        <v>0</v>
      </c>
      <c r="K52" s="39">
        <v>0</v>
      </c>
      <c r="L52" s="39">
        <v>0</v>
      </c>
      <c r="M52" s="39">
        <f>K52+L52</f>
        <v>0</v>
      </c>
      <c r="N52" s="39">
        <f t="shared" si="6"/>
        <v>1098</v>
      </c>
      <c r="O52" s="39">
        <f t="shared" si="6"/>
        <v>178</v>
      </c>
      <c r="P52" s="39">
        <f>N52+O52</f>
        <v>1276</v>
      </c>
    </row>
    <row r="53" spans="1:16" ht="12.75">
      <c r="A53" s="12" t="s">
        <v>129</v>
      </c>
      <c r="B53" s="79">
        <v>1098</v>
      </c>
      <c r="C53" s="79">
        <v>178</v>
      </c>
      <c r="D53" s="79">
        <f>B53+C53</f>
        <v>1276</v>
      </c>
      <c r="E53" s="73">
        <v>0</v>
      </c>
      <c r="F53" s="72">
        <v>0</v>
      </c>
      <c r="G53" s="79">
        <f>E53+F53</f>
        <v>0</v>
      </c>
      <c r="H53" s="85">
        <v>0</v>
      </c>
      <c r="I53" s="85">
        <v>0</v>
      </c>
      <c r="J53" s="84">
        <f>H53+I53</f>
        <v>0</v>
      </c>
      <c r="K53" s="79">
        <v>0</v>
      </c>
      <c r="L53" s="79">
        <v>0</v>
      </c>
      <c r="M53" s="79">
        <f>K53+L53</f>
        <v>0</v>
      </c>
      <c r="N53" s="79">
        <f t="shared" si="6"/>
        <v>1098</v>
      </c>
      <c r="O53" s="79">
        <f t="shared" si="6"/>
        <v>178</v>
      </c>
      <c r="P53" s="79">
        <f>N53+O53</f>
        <v>1276</v>
      </c>
    </row>
    <row r="54" spans="1:16" ht="12.75">
      <c r="A54" s="94" t="s">
        <v>132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</row>
    <row r="55" spans="1:16" ht="12.75">
      <c r="A55" s="14" t="s">
        <v>127</v>
      </c>
      <c r="B55" s="81">
        <f aca="true" t="shared" si="7" ref="B55:C57">B47+B51</f>
        <v>1098</v>
      </c>
      <c r="C55" s="81">
        <f t="shared" si="7"/>
        <v>178</v>
      </c>
      <c r="D55" s="81">
        <f>D47+D51</f>
        <v>1276</v>
      </c>
      <c r="E55" s="73">
        <f aca="true" t="shared" si="8" ref="E55:F57">E47+E51</f>
        <v>0</v>
      </c>
      <c r="F55" s="73">
        <f t="shared" si="8"/>
        <v>0</v>
      </c>
      <c r="G55" s="81">
        <f>G47+G51</f>
        <v>0</v>
      </c>
      <c r="H55" s="85">
        <v>0</v>
      </c>
      <c r="I55" s="85">
        <v>0</v>
      </c>
      <c r="J55" s="85">
        <f>J47+J51</f>
        <v>0</v>
      </c>
      <c r="K55" s="81">
        <f aca="true" t="shared" si="9" ref="K55:P57">K47+K51</f>
        <v>0</v>
      </c>
      <c r="L55" s="81">
        <f t="shared" si="9"/>
        <v>0</v>
      </c>
      <c r="M55" s="81">
        <f t="shared" si="9"/>
        <v>0</v>
      </c>
      <c r="N55" s="81">
        <f t="shared" si="9"/>
        <v>1098</v>
      </c>
      <c r="O55" s="81">
        <f t="shared" si="9"/>
        <v>178</v>
      </c>
      <c r="P55" s="81">
        <f t="shared" si="9"/>
        <v>1276</v>
      </c>
    </row>
    <row r="56" spans="1:16" ht="12.75">
      <c r="A56" s="1" t="s">
        <v>128</v>
      </c>
      <c r="B56" s="81">
        <f t="shared" si="7"/>
        <v>1098</v>
      </c>
      <c r="C56" s="81">
        <f t="shared" si="7"/>
        <v>178</v>
      </c>
      <c r="D56" s="39">
        <f>D48+D52</f>
        <v>1276</v>
      </c>
      <c r="E56" s="73">
        <f t="shared" si="8"/>
        <v>0</v>
      </c>
      <c r="F56" s="73">
        <f t="shared" si="8"/>
        <v>0</v>
      </c>
      <c r="G56" s="39">
        <f>G48+G52</f>
        <v>0</v>
      </c>
      <c r="H56" s="85">
        <v>0</v>
      </c>
      <c r="I56" s="85">
        <v>0</v>
      </c>
      <c r="J56" s="83">
        <f>J48+J52</f>
        <v>0</v>
      </c>
      <c r="K56" s="39">
        <f t="shared" si="9"/>
        <v>0</v>
      </c>
      <c r="L56" s="39">
        <f t="shared" si="9"/>
        <v>0</v>
      </c>
      <c r="M56" s="39">
        <f t="shared" si="9"/>
        <v>0</v>
      </c>
      <c r="N56" s="39">
        <f t="shared" si="9"/>
        <v>1098</v>
      </c>
      <c r="O56" s="39">
        <f t="shared" si="9"/>
        <v>178</v>
      </c>
      <c r="P56" s="39">
        <f t="shared" si="9"/>
        <v>1276</v>
      </c>
    </row>
    <row r="57" spans="1:16" ht="12.75">
      <c r="A57" s="12" t="s">
        <v>129</v>
      </c>
      <c r="B57" s="81">
        <f t="shared" si="7"/>
        <v>1098</v>
      </c>
      <c r="C57" s="81">
        <f t="shared" si="7"/>
        <v>178</v>
      </c>
      <c r="D57" s="79">
        <f>D49+D53</f>
        <v>1276</v>
      </c>
      <c r="E57" s="73">
        <f t="shared" si="8"/>
        <v>0</v>
      </c>
      <c r="F57" s="73">
        <f t="shared" si="8"/>
        <v>0</v>
      </c>
      <c r="G57" s="79">
        <f>G49+G53</f>
        <v>0</v>
      </c>
      <c r="H57" s="85">
        <v>0</v>
      </c>
      <c r="I57" s="85">
        <v>0</v>
      </c>
      <c r="J57" s="84">
        <f>J49+J53</f>
        <v>0</v>
      </c>
      <c r="K57" s="79">
        <f t="shared" si="9"/>
        <v>0</v>
      </c>
      <c r="L57" s="79">
        <f t="shared" si="9"/>
        <v>0</v>
      </c>
      <c r="M57" s="79">
        <f t="shared" si="9"/>
        <v>0</v>
      </c>
      <c r="N57" s="79">
        <f t="shared" si="9"/>
        <v>1098</v>
      </c>
      <c r="O57" s="79">
        <f t="shared" si="9"/>
        <v>178</v>
      </c>
      <c r="P57" s="79">
        <f t="shared" si="9"/>
        <v>1276</v>
      </c>
    </row>
    <row r="58" spans="1:16" ht="12.75">
      <c r="A58" s="94" t="s">
        <v>296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</row>
    <row r="59" spans="1:16" ht="12.75">
      <c r="A59" s="11" t="s">
        <v>297</v>
      </c>
      <c r="B59" s="82">
        <v>255</v>
      </c>
      <c r="C59" s="82">
        <v>978</v>
      </c>
      <c r="D59" s="82">
        <f>C59+B59</f>
        <v>1233</v>
      </c>
      <c r="E59" s="76">
        <v>0</v>
      </c>
      <c r="F59" s="76">
        <v>0</v>
      </c>
      <c r="G59" s="82">
        <f>E59+F59</f>
        <v>0</v>
      </c>
      <c r="H59" s="92">
        <v>0</v>
      </c>
      <c r="I59" s="92">
        <v>0</v>
      </c>
      <c r="J59" s="92">
        <f>H59+I59</f>
        <v>0</v>
      </c>
      <c r="K59" s="82">
        <v>0</v>
      </c>
      <c r="L59" s="82">
        <v>0</v>
      </c>
      <c r="M59" s="82">
        <f>K59+L59</f>
        <v>0</v>
      </c>
      <c r="N59" s="82">
        <f>B59+E59+H59+K59</f>
        <v>255</v>
      </c>
      <c r="O59" s="82">
        <f>C59+F59+I59+L59</f>
        <v>978</v>
      </c>
      <c r="P59" s="82">
        <f>N59+O59</f>
        <v>1233</v>
      </c>
    </row>
    <row r="60" spans="1:16" ht="12.75">
      <c r="A60" s="97" t="s">
        <v>293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</row>
    <row r="61" spans="1:16" ht="12.75">
      <c r="A61" s="64" t="s">
        <v>131</v>
      </c>
      <c r="B61" s="93">
        <f>B57+B59</f>
        <v>1353</v>
      </c>
      <c r="C61" s="93">
        <f aca="true" t="shared" si="10" ref="C61:P61">C57+C59</f>
        <v>1156</v>
      </c>
      <c r="D61" s="93">
        <f t="shared" si="10"/>
        <v>2509</v>
      </c>
      <c r="E61" s="93">
        <f t="shared" si="10"/>
        <v>0</v>
      </c>
      <c r="F61" s="93">
        <f t="shared" si="10"/>
        <v>0</v>
      </c>
      <c r="G61" s="93">
        <f t="shared" si="10"/>
        <v>0</v>
      </c>
      <c r="H61" s="93">
        <f t="shared" si="10"/>
        <v>0</v>
      </c>
      <c r="I61" s="93">
        <f t="shared" si="10"/>
        <v>0</v>
      </c>
      <c r="J61" s="93">
        <f t="shared" si="10"/>
        <v>0</v>
      </c>
      <c r="K61" s="93">
        <f t="shared" si="10"/>
        <v>0</v>
      </c>
      <c r="L61" s="93">
        <f t="shared" si="10"/>
        <v>0</v>
      </c>
      <c r="M61" s="93">
        <f t="shared" si="10"/>
        <v>0</v>
      </c>
      <c r="N61" s="93">
        <f t="shared" si="10"/>
        <v>1353</v>
      </c>
      <c r="O61" s="93">
        <f t="shared" si="10"/>
        <v>1156</v>
      </c>
      <c r="P61" s="93">
        <f t="shared" si="10"/>
        <v>2509</v>
      </c>
    </row>
    <row r="72" spans="1:4" ht="12.75">
      <c r="A72" s="497" t="s">
        <v>22</v>
      </c>
      <c r="B72" s="497"/>
      <c r="C72" s="497"/>
      <c r="D72" s="497"/>
    </row>
    <row r="73" spans="1:4" ht="12.75">
      <c r="A73" s="497" t="s">
        <v>23</v>
      </c>
      <c r="B73" s="497"/>
      <c r="C73" s="497"/>
      <c r="D73" s="497"/>
    </row>
    <row r="74" spans="1:4" ht="12.75">
      <c r="A74" s="7"/>
      <c r="B74" s="7"/>
      <c r="C74" s="7"/>
      <c r="D74" s="7"/>
    </row>
    <row r="76" spans="1:16" ht="12.75">
      <c r="A76" s="498" t="s">
        <v>120</v>
      </c>
      <c r="B76" s="498"/>
      <c r="C76" s="498"/>
      <c r="D76" s="498"/>
      <c r="E76" s="498"/>
      <c r="F76" s="498"/>
      <c r="G76" s="498"/>
      <c r="H76" s="498"/>
      <c r="I76" s="498"/>
      <c r="J76" s="498"/>
      <c r="K76" s="498"/>
      <c r="L76" s="498"/>
      <c r="M76" s="498"/>
      <c r="N76" s="498"/>
      <c r="O76" s="498"/>
      <c r="P76" s="498"/>
    </row>
    <row r="77" spans="5:12" ht="12.75">
      <c r="E77" s="498" t="s">
        <v>521</v>
      </c>
      <c r="F77" s="498"/>
      <c r="G77" s="498"/>
      <c r="H77" s="498"/>
      <c r="I77" s="498"/>
      <c r="J77" s="498"/>
      <c r="K77" s="498"/>
      <c r="L77" s="498"/>
    </row>
    <row r="78" ht="12.75">
      <c r="P78" s="2" t="s">
        <v>121</v>
      </c>
    </row>
    <row r="79" ht="12.75">
      <c r="P79" s="2"/>
    </row>
    <row r="80" spans="1:16" ht="12.75">
      <c r="A80" s="716" t="s">
        <v>122</v>
      </c>
      <c r="B80" s="530" t="s">
        <v>64</v>
      </c>
      <c r="C80" s="530"/>
      <c r="D80" s="530"/>
      <c r="E80" s="530" t="s">
        <v>69</v>
      </c>
      <c r="F80" s="530"/>
      <c r="G80" s="530"/>
      <c r="H80" s="530" t="s">
        <v>73</v>
      </c>
      <c r="I80" s="530"/>
      <c r="J80" s="530"/>
      <c r="K80" s="530" t="s">
        <v>79</v>
      </c>
      <c r="L80" s="530"/>
      <c r="M80" s="530"/>
      <c r="N80" s="530" t="s">
        <v>123</v>
      </c>
      <c r="O80" s="530"/>
      <c r="P80" s="530"/>
    </row>
    <row r="81" spans="1:16" ht="12.75">
      <c r="A81" s="716"/>
      <c r="B81" s="43" t="s">
        <v>124</v>
      </c>
      <c r="C81" s="43" t="s">
        <v>125</v>
      </c>
      <c r="D81" s="43" t="s">
        <v>126</v>
      </c>
      <c r="E81" s="43" t="s">
        <v>124</v>
      </c>
      <c r="F81" s="43" t="s">
        <v>125</v>
      </c>
      <c r="G81" s="43" t="s">
        <v>126</v>
      </c>
      <c r="H81" s="43" t="s">
        <v>124</v>
      </c>
      <c r="I81" s="43" t="s">
        <v>125</v>
      </c>
      <c r="J81" s="43" t="s">
        <v>126</v>
      </c>
      <c r="K81" s="43" t="s">
        <v>124</v>
      </c>
      <c r="L81" s="43" t="s">
        <v>125</v>
      </c>
      <c r="M81" s="43" t="s">
        <v>126</v>
      </c>
      <c r="N81" s="43" t="s">
        <v>124</v>
      </c>
      <c r="O81" s="43" t="s">
        <v>125</v>
      </c>
      <c r="P81" s="43" t="s">
        <v>126</v>
      </c>
    </row>
    <row r="82" spans="1:16" ht="12.75">
      <c r="A82" s="713" t="s">
        <v>295</v>
      </c>
      <c r="B82" s="714"/>
      <c r="C82" s="714"/>
      <c r="D82" s="714"/>
      <c r="E82" s="714"/>
      <c r="F82" s="714"/>
      <c r="G82" s="714"/>
      <c r="H82" s="714"/>
      <c r="I82" s="714"/>
      <c r="J82" s="714"/>
      <c r="K82" s="714"/>
      <c r="L82" s="714"/>
      <c r="M82" s="714"/>
      <c r="N82" s="714"/>
      <c r="O82" s="714"/>
      <c r="P82" s="715"/>
    </row>
    <row r="83" spans="1:16" ht="12.75">
      <c r="A83" s="1" t="s">
        <v>127</v>
      </c>
      <c r="B83" s="39">
        <v>0</v>
      </c>
      <c r="C83" s="39">
        <v>0</v>
      </c>
      <c r="D83" s="39">
        <f>B83+C83</f>
        <v>0</v>
      </c>
      <c r="E83" s="68">
        <v>0</v>
      </c>
      <c r="F83" s="68">
        <v>0</v>
      </c>
      <c r="G83" s="39">
        <f>E83+F83</f>
        <v>0</v>
      </c>
      <c r="H83" s="83">
        <v>0</v>
      </c>
      <c r="I83" s="83">
        <v>0</v>
      </c>
      <c r="J83" s="83">
        <f>H83+I83</f>
        <v>0</v>
      </c>
      <c r="K83" s="39">
        <v>0</v>
      </c>
      <c r="L83" s="39">
        <v>0</v>
      </c>
      <c r="M83" s="39">
        <f>K83+L83</f>
        <v>0</v>
      </c>
      <c r="N83" s="39">
        <f>B83+E83+H83+K83</f>
        <v>0</v>
      </c>
      <c r="O83" s="39">
        <f>C83+F83+I83+L83</f>
        <v>0</v>
      </c>
      <c r="P83" s="39">
        <f>N83+O83</f>
        <v>0</v>
      </c>
    </row>
    <row r="84" spans="1:16" ht="12.75">
      <c r="A84" s="1" t="s">
        <v>128</v>
      </c>
      <c r="B84" s="39">
        <v>0</v>
      </c>
      <c r="C84" s="39">
        <v>0</v>
      </c>
      <c r="D84" s="39">
        <f>B84+C84</f>
        <v>0</v>
      </c>
      <c r="E84" s="68">
        <v>0</v>
      </c>
      <c r="F84" s="68">
        <v>0</v>
      </c>
      <c r="G84" s="39">
        <f>E84+F84</f>
        <v>0</v>
      </c>
      <c r="H84" s="83">
        <v>0</v>
      </c>
      <c r="I84" s="83">
        <v>0</v>
      </c>
      <c r="J84" s="83">
        <f>H84+I84</f>
        <v>0</v>
      </c>
      <c r="K84" s="39">
        <v>0</v>
      </c>
      <c r="L84" s="39">
        <v>0</v>
      </c>
      <c r="M84" s="39">
        <f>K84+L84</f>
        <v>0</v>
      </c>
      <c r="N84" s="39">
        <f aca="true" t="shared" si="11" ref="N84:O89">B84+E84+H84+K84</f>
        <v>0</v>
      </c>
      <c r="O84" s="39">
        <f t="shared" si="11"/>
        <v>0</v>
      </c>
      <c r="P84" s="39">
        <f>N84+O84</f>
        <v>0</v>
      </c>
    </row>
    <row r="85" spans="1:16" ht="12.75">
      <c r="A85" s="12" t="s">
        <v>129</v>
      </c>
      <c r="B85" s="79">
        <v>0</v>
      </c>
      <c r="C85" s="79">
        <v>0</v>
      </c>
      <c r="D85" s="79">
        <f>B85+C85</f>
        <v>0</v>
      </c>
      <c r="E85" s="68">
        <v>0</v>
      </c>
      <c r="F85" s="72">
        <v>0</v>
      </c>
      <c r="G85" s="79">
        <f>E85+F85</f>
        <v>0</v>
      </c>
      <c r="H85" s="84">
        <v>0</v>
      </c>
      <c r="I85" s="84">
        <v>0</v>
      </c>
      <c r="J85" s="84">
        <f>H85+I85</f>
        <v>0</v>
      </c>
      <c r="K85" s="79">
        <v>0</v>
      </c>
      <c r="L85" s="79">
        <v>0</v>
      </c>
      <c r="M85" s="79">
        <f>K85+L85</f>
        <v>0</v>
      </c>
      <c r="N85" s="79">
        <f t="shared" si="11"/>
        <v>0</v>
      </c>
      <c r="O85" s="79">
        <f t="shared" si="11"/>
        <v>0</v>
      </c>
      <c r="P85" s="79">
        <f>N85+O85</f>
        <v>0</v>
      </c>
    </row>
    <row r="86" spans="1:16" ht="12.75">
      <c r="A86" s="94" t="s">
        <v>130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6"/>
    </row>
    <row r="87" spans="1:16" ht="12.75">
      <c r="A87" s="14" t="s">
        <v>127</v>
      </c>
      <c r="B87" s="81">
        <v>296</v>
      </c>
      <c r="C87" s="81">
        <v>356</v>
      </c>
      <c r="D87" s="81">
        <f>B87+C87</f>
        <v>652</v>
      </c>
      <c r="E87" s="73">
        <v>0</v>
      </c>
      <c r="F87" s="73">
        <v>0</v>
      </c>
      <c r="G87" s="81">
        <f>E87+F87</f>
        <v>0</v>
      </c>
      <c r="H87" s="85">
        <v>0</v>
      </c>
      <c r="I87" s="85">
        <v>0</v>
      </c>
      <c r="J87" s="85">
        <f>H87+I87</f>
        <v>0</v>
      </c>
      <c r="K87" s="81">
        <v>0</v>
      </c>
      <c r="L87" s="81">
        <v>0</v>
      </c>
      <c r="M87" s="81">
        <f>K87+L87</f>
        <v>0</v>
      </c>
      <c r="N87" s="81">
        <f t="shared" si="11"/>
        <v>296</v>
      </c>
      <c r="O87" s="81">
        <f t="shared" si="11"/>
        <v>356</v>
      </c>
      <c r="P87" s="81">
        <f>N87+O87</f>
        <v>652</v>
      </c>
    </row>
    <row r="88" spans="1:16" ht="12.75">
      <c r="A88" s="1" t="s">
        <v>128</v>
      </c>
      <c r="B88" s="39">
        <v>296</v>
      </c>
      <c r="C88" s="39">
        <v>356</v>
      </c>
      <c r="D88" s="39">
        <f>B88+C88</f>
        <v>652</v>
      </c>
      <c r="E88" s="73">
        <v>0</v>
      </c>
      <c r="F88" s="68">
        <v>0</v>
      </c>
      <c r="G88" s="39">
        <f>E88+F88</f>
        <v>0</v>
      </c>
      <c r="H88" s="85">
        <v>0</v>
      </c>
      <c r="I88" s="85">
        <v>0</v>
      </c>
      <c r="J88" s="83">
        <f>H88+I88</f>
        <v>0</v>
      </c>
      <c r="K88" s="39">
        <v>0</v>
      </c>
      <c r="L88" s="39">
        <v>0</v>
      </c>
      <c r="M88" s="39">
        <f>K88+L88</f>
        <v>0</v>
      </c>
      <c r="N88" s="39">
        <f t="shared" si="11"/>
        <v>296</v>
      </c>
      <c r="O88" s="39">
        <f t="shared" si="11"/>
        <v>356</v>
      </c>
      <c r="P88" s="39">
        <f>N88+O88</f>
        <v>652</v>
      </c>
    </row>
    <row r="89" spans="1:16" ht="12.75">
      <c r="A89" s="12" t="s">
        <v>129</v>
      </c>
      <c r="B89" s="79">
        <v>296</v>
      </c>
      <c r="C89" s="79">
        <v>356</v>
      </c>
      <c r="D89" s="79">
        <f>B89+C89</f>
        <v>652</v>
      </c>
      <c r="E89" s="73">
        <v>0</v>
      </c>
      <c r="F89" s="72">
        <v>0</v>
      </c>
      <c r="G89" s="79">
        <f>E89+F89</f>
        <v>0</v>
      </c>
      <c r="H89" s="85">
        <v>0</v>
      </c>
      <c r="I89" s="85">
        <v>0</v>
      </c>
      <c r="J89" s="84">
        <f>H89+I89</f>
        <v>0</v>
      </c>
      <c r="K89" s="79">
        <v>0</v>
      </c>
      <c r="L89" s="79">
        <v>0</v>
      </c>
      <c r="M89" s="79">
        <f>K89+L89</f>
        <v>0</v>
      </c>
      <c r="N89" s="79">
        <f t="shared" si="11"/>
        <v>296</v>
      </c>
      <c r="O89" s="79">
        <f t="shared" si="11"/>
        <v>356</v>
      </c>
      <c r="P89" s="79">
        <f>N89+O89</f>
        <v>652</v>
      </c>
    </row>
    <row r="90" spans="1:16" ht="12.75">
      <c r="A90" s="94" t="s">
        <v>132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6"/>
    </row>
    <row r="91" spans="1:16" ht="12.75">
      <c r="A91" s="14" t="s">
        <v>127</v>
      </c>
      <c r="B91" s="81">
        <f aca="true" t="shared" si="12" ref="B91:C93">B83+B87</f>
        <v>296</v>
      </c>
      <c r="C91" s="81">
        <f t="shared" si="12"/>
        <v>356</v>
      </c>
      <c r="D91" s="81">
        <f>D83+D87</f>
        <v>652</v>
      </c>
      <c r="E91" s="73">
        <f aca="true" t="shared" si="13" ref="E91:F93">E83+E87</f>
        <v>0</v>
      </c>
      <c r="F91" s="73">
        <f t="shared" si="13"/>
        <v>0</v>
      </c>
      <c r="G91" s="81">
        <f>G83+G87</f>
        <v>0</v>
      </c>
      <c r="H91" s="85"/>
      <c r="I91" s="85">
        <v>0</v>
      </c>
      <c r="J91" s="85">
        <f>J83+J87</f>
        <v>0</v>
      </c>
      <c r="K91" s="81">
        <f aca="true" t="shared" si="14" ref="K91:P93">K83+K87</f>
        <v>0</v>
      </c>
      <c r="L91" s="81">
        <f t="shared" si="14"/>
        <v>0</v>
      </c>
      <c r="M91" s="81">
        <f t="shared" si="14"/>
        <v>0</v>
      </c>
      <c r="N91" s="81">
        <f t="shared" si="14"/>
        <v>296</v>
      </c>
      <c r="O91" s="81">
        <f t="shared" si="14"/>
        <v>356</v>
      </c>
      <c r="P91" s="81">
        <f t="shared" si="14"/>
        <v>652</v>
      </c>
    </row>
    <row r="92" spans="1:16" ht="12.75">
      <c r="A92" s="1" t="s">
        <v>128</v>
      </c>
      <c r="B92" s="81">
        <f t="shared" si="12"/>
        <v>296</v>
      </c>
      <c r="C92" s="81">
        <f t="shared" si="12"/>
        <v>356</v>
      </c>
      <c r="D92" s="39">
        <f>D84+D88</f>
        <v>652</v>
      </c>
      <c r="E92" s="73">
        <f t="shared" si="13"/>
        <v>0</v>
      </c>
      <c r="F92" s="73">
        <f t="shared" si="13"/>
        <v>0</v>
      </c>
      <c r="G92" s="39">
        <f>G84+G88</f>
        <v>0</v>
      </c>
      <c r="H92" s="85"/>
      <c r="I92" s="85">
        <v>0</v>
      </c>
      <c r="J92" s="83">
        <f>J84+J88</f>
        <v>0</v>
      </c>
      <c r="K92" s="39">
        <f t="shared" si="14"/>
        <v>0</v>
      </c>
      <c r="L92" s="39">
        <f t="shared" si="14"/>
        <v>0</v>
      </c>
      <c r="M92" s="39">
        <f t="shared" si="14"/>
        <v>0</v>
      </c>
      <c r="N92" s="39">
        <f t="shared" si="14"/>
        <v>296</v>
      </c>
      <c r="O92" s="39">
        <f t="shared" si="14"/>
        <v>356</v>
      </c>
      <c r="P92" s="39">
        <f t="shared" si="14"/>
        <v>652</v>
      </c>
    </row>
    <row r="93" spans="1:16" ht="12.75">
      <c r="A93" s="12" t="s">
        <v>129</v>
      </c>
      <c r="B93" s="81">
        <f t="shared" si="12"/>
        <v>296</v>
      </c>
      <c r="C93" s="81">
        <f t="shared" si="12"/>
        <v>356</v>
      </c>
      <c r="D93" s="79">
        <f>D85+D89</f>
        <v>652</v>
      </c>
      <c r="E93" s="73">
        <f t="shared" si="13"/>
        <v>0</v>
      </c>
      <c r="F93" s="73">
        <f t="shared" si="13"/>
        <v>0</v>
      </c>
      <c r="G93" s="79">
        <f>G85+G89</f>
        <v>0</v>
      </c>
      <c r="H93" s="85"/>
      <c r="I93" s="85">
        <v>0</v>
      </c>
      <c r="J93" s="84">
        <f>J85+J89</f>
        <v>0</v>
      </c>
      <c r="K93" s="79">
        <f t="shared" si="14"/>
        <v>0</v>
      </c>
      <c r="L93" s="79">
        <f t="shared" si="14"/>
        <v>0</v>
      </c>
      <c r="M93" s="79">
        <f t="shared" si="14"/>
        <v>0</v>
      </c>
      <c r="N93" s="79">
        <f t="shared" si="14"/>
        <v>296</v>
      </c>
      <c r="O93" s="79">
        <f t="shared" si="14"/>
        <v>356</v>
      </c>
      <c r="P93" s="79">
        <f t="shared" si="14"/>
        <v>652</v>
      </c>
    </row>
    <row r="94" spans="1:16" ht="12.75">
      <c r="A94" s="94" t="s">
        <v>296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6"/>
    </row>
    <row r="95" spans="1:16" ht="12.75">
      <c r="A95" s="11" t="s">
        <v>297</v>
      </c>
      <c r="B95" s="82">
        <v>0</v>
      </c>
      <c r="C95" s="82">
        <v>0</v>
      </c>
      <c r="D95" s="82">
        <f>C95+B95</f>
        <v>0</v>
      </c>
      <c r="E95" s="76">
        <v>0</v>
      </c>
      <c r="F95" s="76">
        <v>0</v>
      </c>
      <c r="G95" s="82">
        <f>E95+F95</f>
        <v>0</v>
      </c>
      <c r="H95" s="92">
        <v>0</v>
      </c>
      <c r="I95" s="92">
        <v>0</v>
      </c>
      <c r="J95" s="92">
        <f>H95+I95</f>
        <v>0</v>
      </c>
      <c r="K95" s="82">
        <v>0</v>
      </c>
      <c r="L95" s="82">
        <v>0</v>
      </c>
      <c r="M95" s="82">
        <f>K95+L95</f>
        <v>0</v>
      </c>
      <c r="N95" s="82">
        <f>B95+E95+H95+K95</f>
        <v>0</v>
      </c>
      <c r="O95" s="82">
        <f>C95+F95+I95+L95</f>
        <v>0</v>
      </c>
      <c r="P95" s="82">
        <f>N95+O95</f>
        <v>0</v>
      </c>
    </row>
    <row r="96" spans="1:16" ht="12.75">
      <c r="A96" s="97" t="s">
        <v>293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</row>
    <row r="97" spans="1:16" ht="12.75">
      <c r="A97" s="64" t="s">
        <v>131</v>
      </c>
      <c r="B97" s="93">
        <f>B93+B95</f>
        <v>296</v>
      </c>
      <c r="C97" s="93">
        <f aca="true" t="shared" si="15" ref="C97:P97">C93+C95</f>
        <v>356</v>
      </c>
      <c r="D97" s="93">
        <f t="shared" si="15"/>
        <v>652</v>
      </c>
      <c r="E97" s="93">
        <f t="shared" si="15"/>
        <v>0</v>
      </c>
      <c r="F97" s="93">
        <f t="shared" si="15"/>
        <v>0</v>
      </c>
      <c r="G97" s="93">
        <f t="shared" si="15"/>
        <v>0</v>
      </c>
      <c r="H97" s="93">
        <f t="shared" si="15"/>
        <v>0</v>
      </c>
      <c r="I97" s="93">
        <f t="shared" si="15"/>
        <v>0</v>
      </c>
      <c r="J97" s="93">
        <f t="shared" si="15"/>
        <v>0</v>
      </c>
      <c r="K97" s="93">
        <f t="shared" si="15"/>
        <v>0</v>
      </c>
      <c r="L97" s="93">
        <f t="shared" si="15"/>
        <v>0</v>
      </c>
      <c r="M97" s="93">
        <f t="shared" si="15"/>
        <v>0</v>
      </c>
      <c r="N97" s="93">
        <f t="shared" si="15"/>
        <v>296</v>
      </c>
      <c r="O97" s="93">
        <f t="shared" si="15"/>
        <v>356</v>
      </c>
      <c r="P97" s="93">
        <f t="shared" si="15"/>
        <v>652</v>
      </c>
    </row>
  </sheetData>
  <sheetProtection/>
  <mergeCells count="33">
    <mergeCell ref="A1:D1"/>
    <mergeCell ref="A2:D2"/>
    <mergeCell ref="N9:P9"/>
    <mergeCell ref="A9:A10"/>
    <mergeCell ref="A5:P5"/>
    <mergeCell ref="E6:L6"/>
    <mergeCell ref="B9:D9"/>
    <mergeCell ref="E9:G9"/>
    <mergeCell ref="K9:M9"/>
    <mergeCell ref="N44:P44"/>
    <mergeCell ref="A11:P11"/>
    <mergeCell ref="H9:J9"/>
    <mergeCell ref="A36:D36"/>
    <mergeCell ref="A37:D37"/>
    <mergeCell ref="A40:P40"/>
    <mergeCell ref="E41:L41"/>
    <mergeCell ref="H80:J80"/>
    <mergeCell ref="K80:M80"/>
    <mergeCell ref="A44:A45"/>
    <mergeCell ref="B44:D44"/>
    <mergeCell ref="E44:G44"/>
    <mergeCell ref="H44:J44"/>
    <mergeCell ref="K44:M44"/>
    <mergeCell ref="N80:P80"/>
    <mergeCell ref="A82:P82"/>
    <mergeCell ref="A46:P46"/>
    <mergeCell ref="A72:D72"/>
    <mergeCell ref="A73:D73"/>
    <mergeCell ref="A76:P76"/>
    <mergeCell ref="E77:L77"/>
    <mergeCell ref="A80:A81"/>
    <mergeCell ref="B80:D80"/>
    <mergeCell ref="E80:G80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4" sqref="I64"/>
    </sheetView>
  </sheetViews>
  <sheetFormatPr defaultColWidth="9.140625" defaultRowHeight="12.75"/>
  <cols>
    <col min="1" max="1" width="4.7109375" style="0" customWidth="1"/>
    <col min="2" max="2" width="18.28125" style="0" customWidth="1"/>
    <col min="3" max="3" width="9.57421875" style="0" customWidth="1"/>
    <col min="4" max="11" width="6.00390625" style="0" customWidth="1"/>
    <col min="12" max="12" width="6.421875" style="0" customWidth="1"/>
  </cols>
  <sheetData>
    <row r="1" spans="1:5" ht="12.75">
      <c r="A1" s="497" t="s">
        <v>22</v>
      </c>
      <c r="B1" s="497"/>
      <c r="C1" s="497"/>
      <c r="D1" s="497"/>
      <c r="E1" s="497"/>
    </row>
    <row r="2" spans="1:5" ht="12.75">
      <c r="A2" s="497" t="s">
        <v>23</v>
      </c>
      <c r="B2" s="497"/>
      <c r="C2" s="497"/>
      <c r="D2" s="497"/>
      <c r="E2" s="497"/>
    </row>
    <row r="3" spans="1:12" ht="12.75">
      <c r="A3" s="498" t="s">
        <v>522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</row>
    <row r="4" spans="9:12" ht="12.75">
      <c r="I4" s="3"/>
      <c r="K4" s="733" t="s">
        <v>195</v>
      </c>
      <c r="L4" s="733"/>
    </row>
    <row r="5" spans="1:12" ht="13.5" customHeight="1">
      <c r="A5" s="490" t="s">
        <v>194</v>
      </c>
      <c r="B5" s="731" t="s">
        <v>379</v>
      </c>
      <c r="C5" s="490" t="s">
        <v>385</v>
      </c>
      <c r="D5" s="479" t="s">
        <v>196</v>
      </c>
      <c r="E5" s="480"/>
      <c r="F5" s="480"/>
      <c r="G5" s="480"/>
      <c r="H5" s="480"/>
      <c r="I5" s="480"/>
      <c r="J5" s="480"/>
      <c r="K5" s="480"/>
      <c r="L5" s="481"/>
    </row>
    <row r="6" spans="1:12" ht="13.5" customHeight="1">
      <c r="A6" s="491"/>
      <c r="B6" s="732"/>
      <c r="C6" s="511"/>
      <c r="D6" s="156" t="s">
        <v>377</v>
      </c>
      <c r="E6" s="156" t="s">
        <v>197</v>
      </c>
      <c r="F6" s="156" t="s">
        <v>198</v>
      </c>
      <c r="G6" s="156" t="s">
        <v>199</v>
      </c>
      <c r="H6" s="156" t="s">
        <v>200</v>
      </c>
      <c r="I6" s="156" t="s">
        <v>201</v>
      </c>
      <c r="J6" s="156" t="s">
        <v>202</v>
      </c>
      <c r="K6" s="156" t="s">
        <v>203</v>
      </c>
      <c r="L6" s="159" t="s">
        <v>4</v>
      </c>
    </row>
    <row r="7" spans="1:12" s="55" customFormat="1" ht="13.5" customHeight="1">
      <c r="A7" s="729">
        <v>1</v>
      </c>
      <c r="B7" s="730" t="s">
        <v>204</v>
      </c>
      <c r="C7" s="1" t="s">
        <v>395</v>
      </c>
      <c r="D7" s="91">
        <v>3</v>
      </c>
      <c r="E7" s="91">
        <v>6</v>
      </c>
      <c r="F7" s="91">
        <v>0</v>
      </c>
      <c r="G7" s="91">
        <v>2</v>
      </c>
      <c r="H7" s="91">
        <v>0</v>
      </c>
      <c r="I7" s="91">
        <v>1</v>
      </c>
      <c r="J7" s="91"/>
      <c r="K7" s="91"/>
      <c r="L7" s="161">
        <f aca="true" t="shared" si="0" ref="L7:L20">SUM(D7:K7)</f>
        <v>12</v>
      </c>
    </row>
    <row r="8" spans="1:12" s="55" customFormat="1" ht="13.5" customHeight="1">
      <c r="A8" s="729"/>
      <c r="B8" s="730"/>
      <c r="C8" s="17" t="s">
        <v>378</v>
      </c>
      <c r="D8" s="91">
        <v>0</v>
      </c>
      <c r="E8" s="91">
        <v>2</v>
      </c>
      <c r="F8" s="91">
        <v>1</v>
      </c>
      <c r="G8" s="91">
        <v>5</v>
      </c>
      <c r="H8" s="91">
        <v>0</v>
      </c>
      <c r="I8" s="91">
        <v>2</v>
      </c>
      <c r="J8" s="91">
        <v>0</v>
      </c>
      <c r="K8" s="91">
        <v>0</v>
      </c>
      <c r="L8" s="161">
        <f t="shared" si="0"/>
        <v>10</v>
      </c>
    </row>
    <row r="9" spans="1:12" ht="12.75" customHeight="1">
      <c r="A9" s="729">
        <v>2</v>
      </c>
      <c r="B9" s="730" t="s">
        <v>11</v>
      </c>
      <c r="C9" s="1" t="s">
        <v>395</v>
      </c>
      <c r="D9" s="91">
        <v>0</v>
      </c>
      <c r="E9" s="91">
        <v>2</v>
      </c>
      <c r="F9" s="91">
        <v>0</v>
      </c>
      <c r="G9" s="91">
        <v>22</v>
      </c>
      <c r="H9" s="91">
        <v>0</v>
      </c>
      <c r="I9" s="91">
        <v>0</v>
      </c>
      <c r="J9" s="91">
        <v>0</v>
      </c>
      <c r="K9" s="91">
        <v>0</v>
      </c>
      <c r="L9" s="161">
        <f t="shared" si="0"/>
        <v>24</v>
      </c>
    </row>
    <row r="10" spans="1:12" ht="12.75" customHeight="1">
      <c r="A10" s="729"/>
      <c r="B10" s="730"/>
      <c r="C10" s="17" t="s">
        <v>378</v>
      </c>
      <c r="D10" s="91">
        <v>0</v>
      </c>
      <c r="E10" s="91">
        <v>0</v>
      </c>
      <c r="F10" s="91">
        <v>0</v>
      </c>
      <c r="G10" s="91">
        <v>9</v>
      </c>
      <c r="H10" s="91">
        <v>0</v>
      </c>
      <c r="I10" s="91">
        <v>28</v>
      </c>
      <c r="J10" s="91">
        <v>0</v>
      </c>
      <c r="K10" s="91">
        <v>10</v>
      </c>
      <c r="L10" s="161">
        <f t="shared" si="0"/>
        <v>47</v>
      </c>
    </row>
    <row r="11" spans="1:12" ht="12.75" customHeight="1">
      <c r="A11" s="729">
        <v>3</v>
      </c>
      <c r="B11" s="730" t="s">
        <v>12</v>
      </c>
      <c r="C11" s="1" t="s">
        <v>395</v>
      </c>
      <c r="D11" s="91">
        <v>0</v>
      </c>
      <c r="E11" s="91">
        <v>2</v>
      </c>
      <c r="F11" s="91">
        <v>0</v>
      </c>
      <c r="G11" s="91">
        <v>16</v>
      </c>
      <c r="H11" s="91">
        <v>0</v>
      </c>
      <c r="I11" s="91">
        <v>1</v>
      </c>
      <c r="J11" s="91">
        <v>0</v>
      </c>
      <c r="K11" s="91">
        <v>0</v>
      </c>
      <c r="L11" s="161">
        <f t="shared" si="0"/>
        <v>19</v>
      </c>
    </row>
    <row r="12" spans="1:12" ht="12.75" customHeight="1">
      <c r="A12" s="729"/>
      <c r="B12" s="730"/>
      <c r="C12" s="17" t="s">
        <v>378</v>
      </c>
      <c r="D12" s="91">
        <v>0</v>
      </c>
      <c r="E12" s="91">
        <v>0</v>
      </c>
      <c r="F12" s="91">
        <v>0</v>
      </c>
      <c r="G12" s="91">
        <v>5</v>
      </c>
      <c r="H12" s="91">
        <v>0</v>
      </c>
      <c r="I12" s="91">
        <v>14</v>
      </c>
      <c r="J12" s="91">
        <v>1</v>
      </c>
      <c r="K12" s="91">
        <v>19</v>
      </c>
      <c r="L12" s="161">
        <f t="shared" si="0"/>
        <v>39</v>
      </c>
    </row>
    <row r="13" spans="1:12" ht="12.75" customHeight="1">
      <c r="A13" s="729">
        <v>4</v>
      </c>
      <c r="B13" s="730" t="s">
        <v>13</v>
      </c>
      <c r="C13" s="1" t="s">
        <v>395</v>
      </c>
      <c r="D13" s="91">
        <v>0</v>
      </c>
      <c r="E13" s="91">
        <v>2</v>
      </c>
      <c r="F13" s="91">
        <v>0</v>
      </c>
      <c r="G13" s="91">
        <v>26</v>
      </c>
      <c r="H13" s="91">
        <v>0</v>
      </c>
      <c r="I13" s="91">
        <v>3</v>
      </c>
      <c r="J13" s="91">
        <v>0</v>
      </c>
      <c r="K13" s="91">
        <v>0</v>
      </c>
      <c r="L13" s="161">
        <f t="shared" si="0"/>
        <v>31</v>
      </c>
    </row>
    <row r="14" spans="1:12" ht="12.75" customHeight="1">
      <c r="A14" s="729"/>
      <c r="B14" s="730"/>
      <c r="C14" s="17" t="s">
        <v>378</v>
      </c>
      <c r="D14" s="91">
        <v>0</v>
      </c>
      <c r="E14" s="91">
        <v>0</v>
      </c>
      <c r="F14" s="91">
        <v>0</v>
      </c>
      <c r="G14" s="91">
        <v>6</v>
      </c>
      <c r="H14" s="91">
        <v>0</v>
      </c>
      <c r="I14" s="91">
        <v>20</v>
      </c>
      <c r="J14" s="91">
        <v>0</v>
      </c>
      <c r="K14" s="91">
        <v>16</v>
      </c>
      <c r="L14" s="161">
        <f t="shared" si="0"/>
        <v>42</v>
      </c>
    </row>
    <row r="15" spans="1:12" ht="12.75" customHeight="1">
      <c r="A15" s="729">
        <v>5</v>
      </c>
      <c r="B15" s="730" t="s">
        <v>376</v>
      </c>
      <c r="C15" s="1" t="s">
        <v>395</v>
      </c>
      <c r="D15" s="91">
        <v>0</v>
      </c>
      <c r="E15" s="91">
        <v>0</v>
      </c>
      <c r="F15" s="91">
        <v>0</v>
      </c>
      <c r="G15" s="91">
        <v>5</v>
      </c>
      <c r="H15" s="91">
        <v>0</v>
      </c>
      <c r="I15" s="91">
        <v>0</v>
      </c>
      <c r="J15" s="91">
        <v>0</v>
      </c>
      <c r="K15" s="91">
        <v>0</v>
      </c>
      <c r="L15" s="161">
        <f t="shared" si="0"/>
        <v>5</v>
      </c>
    </row>
    <row r="16" spans="1:12" ht="12.75" customHeight="1">
      <c r="A16" s="729"/>
      <c r="B16" s="730"/>
      <c r="C16" s="17" t="s">
        <v>378</v>
      </c>
      <c r="D16" s="91">
        <v>0</v>
      </c>
      <c r="E16" s="91">
        <v>1</v>
      </c>
      <c r="F16" s="91">
        <v>0</v>
      </c>
      <c r="G16" s="91">
        <v>7</v>
      </c>
      <c r="H16" s="91">
        <v>1</v>
      </c>
      <c r="I16" s="91">
        <v>15</v>
      </c>
      <c r="J16" s="91">
        <v>0</v>
      </c>
      <c r="K16" s="91">
        <v>9</v>
      </c>
      <c r="L16" s="161">
        <f t="shared" si="0"/>
        <v>33</v>
      </c>
    </row>
    <row r="17" spans="1:12" ht="12.75" customHeight="1">
      <c r="A17" s="723" t="s">
        <v>380</v>
      </c>
      <c r="B17" s="724"/>
      <c r="C17" s="60" t="s">
        <v>395</v>
      </c>
      <c r="D17" s="121">
        <f aca="true" t="shared" si="1" ref="D17:K18">D7+D9+D11+D13+D15</f>
        <v>3</v>
      </c>
      <c r="E17" s="121">
        <f t="shared" si="1"/>
        <v>12</v>
      </c>
      <c r="F17" s="121">
        <f t="shared" si="1"/>
        <v>0</v>
      </c>
      <c r="G17" s="121">
        <f t="shared" si="1"/>
        <v>71</v>
      </c>
      <c r="H17" s="121">
        <f t="shared" si="1"/>
        <v>0</v>
      </c>
      <c r="I17" s="121">
        <f t="shared" si="1"/>
        <v>5</v>
      </c>
      <c r="J17" s="121">
        <f t="shared" si="1"/>
        <v>0</v>
      </c>
      <c r="K17" s="121">
        <f t="shared" si="1"/>
        <v>0</v>
      </c>
      <c r="L17" s="162">
        <f t="shared" si="0"/>
        <v>91</v>
      </c>
    </row>
    <row r="18" spans="1:12" ht="12.75" customHeight="1">
      <c r="A18" s="725" t="s">
        <v>528</v>
      </c>
      <c r="B18" s="726"/>
      <c r="C18" s="60" t="s">
        <v>378</v>
      </c>
      <c r="D18" s="121">
        <f t="shared" si="1"/>
        <v>0</v>
      </c>
      <c r="E18" s="121">
        <f t="shared" si="1"/>
        <v>3</v>
      </c>
      <c r="F18" s="121">
        <f t="shared" si="1"/>
        <v>1</v>
      </c>
      <c r="G18" s="121">
        <f t="shared" si="1"/>
        <v>32</v>
      </c>
      <c r="H18" s="121">
        <f t="shared" si="1"/>
        <v>1</v>
      </c>
      <c r="I18" s="121">
        <f t="shared" si="1"/>
        <v>79</v>
      </c>
      <c r="J18" s="121">
        <f t="shared" si="1"/>
        <v>1</v>
      </c>
      <c r="K18" s="121">
        <f t="shared" si="1"/>
        <v>54</v>
      </c>
      <c r="L18" s="162">
        <f t="shared" si="0"/>
        <v>171</v>
      </c>
    </row>
    <row r="19" spans="1:12" ht="12.75" customHeight="1">
      <c r="A19" s="717" t="s">
        <v>381</v>
      </c>
      <c r="B19" s="718"/>
      <c r="C19" s="1" t="s">
        <v>395</v>
      </c>
      <c r="D19" s="91">
        <v>0</v>
      </c>
      <c r="E19" s="91">
        <v>2</v>
      </c>
      <c r="F19" s="91">
        <v>0</v>
      </c>
      <c r="G19" s="91">
        <v>4</v>
      </c>
      <c r="H19" s="91">
        <v>0</v>
      </c>
      <c r="I19" s="91">
        <v>0</v>
      </c>
      <c r="J19" s="91">
        <v>1</v>
      </c>
      <c r="K19" s="91">
        <v>1</v>
      </c>
      <c r="L19" s="161">
        <f t="shared" si="0"/>
        <v>8</v>
      </c>
    </row>
    <row r="20" spans="1:12" ht="12.75" customHeight="1">
      <c r="A20" s="719" t="s">
        <v>529</v>
      </c>
      <c r="B20" s="720"/>
      <c r="C20" s="17" t="s">
        <v>378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2</v>
      </c>
      <c r="J20" s="91">
        <v>5</v>
      </c>
      <c r="K20" s="91">
        <v>5</v>
      </c>
      <c r="L20" s="161">
        <f t="shared" si="0"/>
        <v>12</v>
      </c>
    </row>
    <row r="21" spans="1:12" ht="13.5" customHeight="1">
      <c r="A21" s="179" t="s">
        <v>194</v>
      </c>
      <c r="B21" s="179" t="s">
        <v>382</v>
      </c>
      <c r="C21" s="163"/>
      <c r="D21" s="164"/>
      <c r="E21" s="164"/>
      <c r="F21" s="164"/>
      <c r="G21" s="164"/>
      <c r="H21" s="164"/>
      <c r="I21" s="164"/>
      <c r="J21" s="164"/>
      <c r="K21" s="164"/>
      <c r="L21" s="165"/>
    </row>
    <row r="22" spans="1:12" ht="12.75" customHeight="1">
      <c r="A22" s="729">
        <v>1</v>
      </c>
      <c r="B22" s="730" t="s">
        <v>204</v>
      </c>
      <c r="C22" s="1" t="s">
        <v>395</v>
      </c>
      <c r="D22" s="75">
        <v>1</v>
      </c>
      <c r="E22" s="75">
        <v>4</v>
      </c>
      <c r="F22" s="75">
        <v>0</v>
      </c>
      <c r="G22" s="75">
        <v>3</v>
      </c>
      <c r="H22" s="75"/>
      <c r="I22" s="75"/>
      <c r="J22" s="75"/>
      <c r="K22" s="75"/>
      <c r="L22" s="166">
        <f aca="true" t="shared" si="2" ref="L22:L31">SUM(D22:K22)</f>
        <v>8</v>
      </c>
    </row>
    <row r="23" spans="1:12" ht="12.75" customHeight="1">
      <c r="A23" s="729"/>
      <c r="B23" s="730"/>
      <c r="C23" s="17" t="s">
        <v>378</v>
      </c>
      <c r="D23" s="75">
        <v>0</v>
      </c>
      <c r="E23" s="75">
        <v>1</v>
      </c>
      <c r="F23" s="75">
        <v>0</v>
      </c>
      <c r="G23" s="75">
        <v>3</v>
      </c>
      <c r="H23" s="75">
        <v>0</v>
      </c>
      <c r="I23" s="75">
        <v>3</v>
      </c>
      <c r="J23" s="75">
        <v>0</v>
      </c>
      <c r="K23" s="75">
        <v>0</v>
      </c>
      <c r="L23" s="166">
        <f t="shared" si="2"/>
        <v>7</v>
      </c>
    </row>
    <row r="24" spans="1:12" ht="12.75" customHeight="1">
      <c r="A24" s="729">
        <v>2</v>
      </c>
      <c r="B24" s="730" t="s">
        <v>169</v>
      </c>
      <c r="C24" s="1" t="s">
        <v>395</v>
      </c>
      <c r="D24" s="75">
        <v>0</v>
      </c>
      <c r="E24" s="75">
        <v>5</v>
      </c>
      <c r="F24" s="75">
        <v>30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166">
        <f t="shared" si="2"/>
        <v>35</v>
      </c>
    </row>
    <row r="25" spans="1:12" ht="12.75" customHeight="1">
      <c r="A25" s="729"/>
      <c r="B25" s="730"/>
      <c r="C25" s="17" t="s">
        <v>378</v>
      </c>
      <c r="D25" s="75">
        <v>0</v>
      </c>
      <c r="E25" s="75">
        <v>0</v>
      </c>
      <c r="F25" s="75">
        <v>3</v>
      </c>
      <c r="G25" s="75">
        <v>0</v>
      </c>
      <c r="H25" s="75">
        <v>12</v>
      </c>
      <c r="I25" s="75">
        <v>3</v>
      </c>
      <c r="J25" s="75">
        <v>3</v>
      </c>
      <c r="K25" s="75">
        <v>0</v>
      </c>
      <c r="L25" s="166">
        <f t="shared" si="2"/>
        <v>21</v>
      </c>
    </row>
    <row r="26" spans="1:12" ht="12.75" customHeight="1">
      <c r="A26" s="729">
        <v>3</v>
      </c>
      <c r="B26" s="730" t="s">
        <v>168</v>
      </c>
      <c r="C26" s="1" t="s">
        <v>395</v>
      </c>
      <c r="D26" s="75">
        <v>0</v>
      </c>
      <c r="E26" s="75">
        <v>3</v>
      </c>
      <c r="F26" s="75">
        <v>0</v>
      </c>
      <c r="G26" s="75">
        <v>27</v>
      </c>
      <c r="H26" s="75">
        <v>0</v>
      </c>
      <c r="I26" s="75">
        <v>0</v>
      </c>
      <c r="J26" s="75">
        <v>0</v>
      </c>
      <c r="K26" s="75">
        <v>0</v>
      </c>
      <c r="L26" s="166">
        <f t="shared" si="2"/>
        <v>30</v>
      </c>
    </row>
    <row r="27" spans="1:12" ht="12.75" customHeight="1">
      <c r="A27" s="729"/>
      <c r="B27" s="730"/>
      <c r="C27" s="17" t="s">
        <v>378</v>
      </c>
      <c r="D27" s="75">
        <v>0</v>
      </c>
      <c r="E27" s="75">
        <v>0</v>
      </c>
      <c r="F27" s="75">
        <v>0</v>
      </c>
      <c r="G27" s="75">
        <v>3</v>
      </c>
      <c r="H27" s="75">
        <v>0</v>
      </c>
      <c r="I27" s="75">
        <v>19</v>
      </c>
      <c r="J27" s="75">
        <v>12</v>
      </c>
      <c r="K27" s="75">
        <v>2</v>
      </c>
      <c r="L27" s="166">
        <f t="shared" si="2"/>
        <v>36</v>
      </c>
    </row>
    <row r="28" spans="1:12" ht="12.75" customHeight="1">
      <c r="A28" s="723" t="s">
        <v>380</v>
      </c>
      <c r="B28" s="724"/>
      <c r="C28" s="60" t="s">
        <v>395</v>
      </c>
      <c r="D28" s="121">
        <f>D22+D24+D26</f>
        <v>1</v>
      </c>
      <c r="E28" s="121">
        <f aca="true" t="shared" si="3" ref="E28:K29">E22+E24+E26</f>
        <v>12</v>
      </c>
      <c r="F28" s="121">
        <f t="shared" si="3"/>
        <v>30</v>
      </c>
      <c r="G28" s="121">
        <f t="shared" si="3"/>
        <v>30</v>
      </c>
      <c r="H28" s="121">
        <f t="shared" si="3"/>
        <v>0</v>
      </c>
      <c r="I28" s="121">
        <f t="shared" si="3"/>
        <v>0</v>
      </c>
      <c r="J28" s="121">
        <f t="shared" si="3"/>
        <v>0</v>
      </c>
      <c r="K28" s="121">
        <f t="shared" si="3"/>
        <v>0</v>
      </c>
      <c r="L28" s="162">
        <f t="shared" si="2"/>
        <v>73</v>
      </c>
    </row>
    <row r="29" spans="1:12" ht="12.75" customHeight="1">
      <c r="A29" s="725" t="s">
        <v>528</v>
      </c>
      <c r="B29" s="726"/>
      <c r="C29" s="60" t="s">
        <v>378</v>
      </c>
      <c r="D29" s="121">
        <f>D23+D25+D27</f>
        <v>0</v>
      </c>
      <c r="E29" s="121">
        <f t="shared" si="3"/>
        <v>1</v>
      </c>
      <c r="F29" s="121">
        <f t="shared" si="3"/>
        <v>3</v>
      </c>
      <c r="G29" s="121">
        <f t="shared" si="3"/>
        <v>6</v>
      </c>
      <c r="H29" s="121">
        <f t="shared" si="3"/>
        <v>12</v>
      </c>
      <c r="I29" s="121">
        <f t="shared" si="3"/>
        <v>25</v>
      </c>
      <c r="J29" s="121">
        <f t="shared" si="3"/>
        <v>15</v>
      </c>
      <c r="K29" s="121">
        <f t="shared" si="3"/>
        <v>2</v>
      </c>
      <c r="L29" s="162">
        <f t="shared" si="2"/>
        <v>64</v>
      </c>
    </row>
    <row r="30" spans="1:12" ht="12.75" customHeight="1">
      <c r="A30" s="717" t="s">
        <v>381</v>
      </c>
      <c r="B30" s="718"/>
      <c r="C30" s="1" t="s">
        <v>395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161">
        <f t="shared" si="2"/>
        <v>0</v>
      </c>
    </row>
    <row r="31" spans="1:12" ht="12.75" customHeight="1">
      <c r="A31" s="719" t="s">
        <v>529</v>
      </c>
      <c r="B31" s="720"/>
      <c r="C31" s="17" t="s">
        <v>378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161">
        <f t="shared" si="2"/>
        <v>0</v>
      </c>
    </row>
    <row r="32" spans="1:12" ht="12.75" customHeight="1">
      <c r="A32" s="179" t="s">
        <v>194</v>
      </c>
      <c r="B32" s="179" t="s">
        <v>383</v>
      </c>
      <c r="C32" s="163"/>
      <c r="D32" s="164"/>
      <c r="E32" s="164"/>
      <c r="F32" s="164"/>
      <c r="G32" s="164"/>
      <c r="H32" s="164"/>
      <c r="I32" s="164"/>
      <c r="J32" s="164"/>
      <c r="K32" s="164"/>
      <c r="L32" s="165"/>
    </row>
    <row r="33" spans="1:12" ht="12.75" customHeight="1">
      <c r="A33" s="729">
        <v>1</v>
      </c>
      <c r="B33" s="730" t="s">
        <v>204</v>
      </c>
      <c r="C33" s="1" t="s">
        <v>395</v>
      </c>
      <c r="D33" s="91">
        <v>2</v>
      </c>
      <c r="E33" s="91">
        <v>3</v>
      </c>
      <c r="F33" s="91">
        <v>1</v>
      </c>
      <c r="G33" s="91">
        <v>2</v>
      </c>
      <c r="H33" s="91">
        <v>0</v>
      </c>
      <c r="I33" s="91">
        <v>0</v>
      </c>
      <c r="J33" s="91">
        <v>0</v>
      </c>
      <c r="K33" s="91">
        <v>0</v>
      </c>
      <c r="L33" s="161">
        <f aca="true" t="shared" si="4" ref="L33:L42">SUM(D33:K33)</f>
        <v>8</v>
      </c>
    </row>
    <row r="34" spans="1:12" ht="12.75" customHeight="1">
      <c r="A34" s="729"/>
      <c r="B34" s="730"/>
      <c r="C34" s="17" t="s">
        <v>378</v>
      </c>
      <c r="D34" s="91">
        <v>0</v>
      </c>
      <c r="E34" s="91">
        <v>1</v>
      </c>
      <c r="F34" s="91">
        <v>0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161">
        <f t="shared" si="4"/>
        <v>4</v>
      </c>
    </row>
    <row r="35" spans="1:12" ht="12.75" customHeight="1">
      <c r="A35" s="729">
        <v>2</v>
      </c>
      <c r="B35" s="730" t="s">
        <v>171</v>
      </c>
      <c r="C35" s="1" t="s">
        <v>395</v>
      </c>
      <c r="D35" s="91">
        <v>0</v>
      </c>
      <c r="E35" s="91">
        <v>1</v>
      </c>
      <c r="F35" s="91">
        <v>0</v>
      </c>
      <c r="G35" s="91">
        <v>10</v>
      </c>
      <c r="H35" s="91">
        <v>0</v>
      </c>
      <c r="I35" s="91">
        <v>0</v>
      </c>
      <c r="J35" s="91">
        <v>0</v>
      </c>
      <c r="K35" s="91">
        <v>0</v>
      </c>
      <c r="L35" s="161">
        <f t="shared" si="4"/>
        <v>11</v>
      </c>
    </row>
    <row r="36" spans="1:12" ht="12.75" customHeight="1">
      <c r="A36" s="729"/>
      <c r="B36" s="730"/>
      <c r="C36" s="17" t="s">
        <v>378</v>
      </c>
      <c r="D36" s="91">
        <v>0</v>
      </c>
      <c r="E36" s="91">
        <v>0</v>
      </c>
      <c r="F36" s="91">
        <v>0</v>
      </c>
      <c r="G36" s="91">
        <v>2</v>
      </c>
      <c r="H36" s="91">
        <v>0</v>
      </c>
      <c r="I36" s="91">
        <v>0</v>
      </c>
      <c r="J36" s="91">
        <v>0</v>
      </c>
      <c r="K36" s="91">
        <v>0</v>
      </c>
      <c r="L36" s="161">
        <f t="shared" si="4"/>
        <v>2</v>
      </c>
    </row>
    <row r="37" spans="1:12" ht="12.75" customHeight="1">
      <c r="A37" s="729">
        <v>3</v>
      </c>
      <c r="B37" s="730" t="s">
        <v>172</v>
      </c>
      <c r="C37" s="1" t="s">
        <v>395</v>
      </c>
      <c r="D37" s="91">
        <v>0</v>
      </c>
      <c r="E37" s="91">
        <v>1</v>
      </c>
      <c r="F37" s="91">
        <v>0</v>
      </c>
      <c r="G37" s="91">
        <v>8</v>
      </c>
      <c r="H37" s="91">
        <v>0</v>
      </c>
      <c r="I37" s="91">
        <v>0</v>
      </c>
      <c r="J37" s="91">
        <v>0</v>
      </c>
      <c r="K37" s="91">
        <v>0</v>
      </c>
      <c r="L37" s="161">
        <f t="shared" si="4"/>
        <v>9</v>
      </c>
    </row>
    <row r="38" spans="1:12" ht="12.75" customHeight="1">
      <c r="A38" s="729"/>
      <c r="B38" s="730"/>
      <c r="C38" s="17" t="s">
        <v>378</v>
      </c>
      <c r="D38" s="91">
        <v>0</v>
      </c>
      <c r="E38" s="91">
        <v>0</v>
      </c>
      <c r="F38" s="91">
        <v>0</v>
      </c>
      <c r="G38" s="91">
        <v>1</v>
      </c>
      <c r="H38" s="91">
        <v>0</v>
      </c>
      <c r="I38" s="91">
        <v>0</v>
      </c>
      <c r="J38" s="91">
        <v>0</v>
      </c>
      <c r="K38" s="91">
        <v>2</v>
      </c>
      <c r="L38" s="161">
        <f t="shared" si="4"/>
        <v>3</v>
      </c>
    </row>
    <row r="39" spans="1:12" ht="12.75" customHeight="1">
      <c r="A39" s="723" t="s">
        <v>380</v>
      </c>
      <c r="B39" s="724"/>
      <c r="C39" s="60" t="s">
        <v>395</v>
      </c>
      <c r="D39" s="121">
        <f>D33+D35+D37</f>
        <v>2</v>
      </c>
      <c r="E39" s="121">
        <f aca="true" t="shared" si="5" ref="E39:K40">E33+E35+E37</f>
        <v>5</v>
      </c>
      <c r="F39" s="121">
        <f t="shared" si="5"/>
        <v>1</v>
      </c>
      <c r="G39" s="121">
        <f t="shared" si="5"/>
        <v>20</v>
      </c>
      <c r="H39" s="121">
        <f t="shared" si="5"/>
        <v>0</v>
      </c>
      <c r="I39" s="121">
        <f t="shared" si="5"/>
        <v>0</v>
      </c>
      <c r="J39" s="121">
        <f t="shared" si="5"/>
        <v>0</v>
      </c>
      <c r="K39" s="121">
        <f t="shared" si="5"/>
        <v>0</v>
      </c>
      <c r="L39" s="162">
        <f t="shared" si="4"/>
        <v>28</v>
      </c>
    </row>
    <row r="40" spans="1:12" ht="12.75" customHeight="1">
      <c r="A40" s="725" t="s">
        <v>528</v>
      </c>
      <c r="B40" s="726"/>
      <c r="C40" s="60" t="s">
        <v>378</v>
      </c>
      <c r="D40" s="121">
        <f>D34+D36+D38</f>
        <v>0</v>
      </c>
      <c r="E40" s="121">
        <f t="shared" si="5"/>
        <v>1</v>
      </c>
      <c r="F40" s="121">
        <f t="shared" si="5"/>
        <v>0</v>
      </c>
      <c r="G40" s="121">
        <f t="shared" si="5"/>
        <v>6</v>
      </c>
      <c r="H40" s="121">
        <f t="shared" si="5"/>
        <v>0</v>
      </c>
      <c r="I40" s="121">
        <f t="shared" si="5"/>
        <v>0</v>
      </c>
      <c r="J40" s="121">
        <f t="shared" si="5"/>
        <v>0</v>
      </c>
      <c r="K40" s="121">
        <f t="shared" si="5"/>
        <v>2</v>
      </c>
      <c r="L40" s="162">
        <f t="shared" si="4"/>
        <v>9</v>
      </c>
    </row>
    <row r="41" spans="1:12" ht="12.75" customHeight="1">
      <c r="A41" s="717" t="s">
        <v>381</v>
      </c>
      <c r="B41" s="718"/>
      <c r="C41" s="1" t="s">
        <v>395</v>
      </c>
      <c r="D41" s="91">
        <v>0</v>
      </c>
      <c r="E41" s="91">
        <v>0</v>
      </c>
      <c r="F41" s="91">
        <v>0</v>
      </c>
      <c r="G41" s="91">
        <v>1</v>
      </c>
      <c r="H41" s="91">
        <v>0</v>
      </c>
      <c r="I41" s="91">
        <v>0</v>
      </c>
      <c r="J41" s="91">
        <v>0</v>
      </c>
      <c r="K41" s="91">
        <v>0</v>
      </c>
      <c r="L41" s="161">
        <f t="shared" si="4"/>
        <v>1</v>
      </c>
    </row>
    <row r="42" spans="1:12" ht="12.75" customHeight="1">
      <c r="A42" s="719" t="s">
        <v>529</v>
      </c>
      <c r="B42" s="720"/>
      <c r="C42" s="17" t="s">
        <v>378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2</v>
      </c>
      <c r="L42" s="161">
        <f t="shared" si="4"/>
        <v>2</v>
      </c>
    </row>
    <row r="43" spans="1:12" ht="12.75" customHeight="1">
      <c r="A43" s="179" t="s">
        <v>194</v>
      </c>
      <c r="B43" s="179" t="s">
        <v>384</v>
      </c>
      <c r="C43" s="163"/>
      <c r="D43" s="164"/>
      <c r="E43" s="164"/>
      <c r="F43" s="164"/>
      <c r="G43" s="164"/>
      <c r="H43" s="164"/>
      <c r="I43" s="164"/>
      <c r="J43" s="164"/>
      <c r="K43" s="164"/>
      <c r="L43" s="165"/>
    </row>
    <row r="44" spans="1:12" ht="12.75" customHeight="1">
      <c r="A44" s="729">
        <v>1</v>
      </c>
      <c r="B44" s="730" t="s">
        <v>204</v>
      </c>
      <c r="C44" s="1" t="s">
        <v>395</v>
      </c>
      <c r="D44" s="91">
        <v>1</v>
      </c>
      <c r="E44" s="91">
        <v>3</v>
      </c>
      <c r="F44" s="91">
        <v>0</v>
      </c>
      <c r="G44" s="91">
        <v>2</v>
      </c>
      <c r="H44" s="91">
        <v>0</v>
      </c>
      <c r="I44" s="91">
        <v>0</v>
      </c>
      <c r="J44" s="91">
        <v>0</v>
      </c>
      <c r="K44" s="91">
        <v>0</v>
      </c>
      <c r="L44" s="161">
        <f aca="true" t="shared" si="6" ref="L44:L49">SUM(D44:K44)</f>
        <v>6</v>
      </c>
    </row>
    <row r="45" spans="1:12" ht="12.75" customHeight="1">
      <c r="A45" s="729"/>
      <c r="B45" s="730"/>
      <c r="C45" s="17" t="s">
        <v>378</v>
      </c>
      <c r="D45" s="91">
        <v>0</v>
      </c>
      <c r="E45" s="91">
        <v>1</v>
      </c>
      <c r="F45" s="91">
        <v>0</v>
      </c>
      <c r="G45" s="91">
        <v>1</v>
      </c>
      <c r="H45" s="91">
        <v>0</v>
      </c>
      <c r="I45" s="91">
        <v>0</v>
      </c>
      <c r="J45" s="91">
        <v>0</v>
      </c>
      <c r="K45" s="91">
        <v>0</v>
      </c>
      <c r="L45" s="161">
        <f t="shared" si="6"/>
        <v>2</v>
      </c>
    </row>
    <row r="46" spans="1:12" ht="12.75" customHeight="1">
      <c r="A46" s="729">
        <v>2</v>
      </c>
      <c r="B46" s="730" t="s">
        <v>173</v>
      </c>
      <c r="C46" s="1" t="s">
        <v>395</v>
      </c>
      <c r="D46" s="91">
        <v>0</v>
      </c>
      <c r="E46" s="91">
        <v>1</v>
      </c>
      <c r="F46" s="91">
        <v>0</v>
      </c>
      <c r="G46" s="91">
        <v>4</v>
      </c>
      <c r="H46" s="91">
        <v>0</v>
      </c>
      <c r="I46" s="91">
        <v>6</v>
      </c>
      <c r="J46" s="91">
        <v>0</v>
      </c>
      <c r="K46" s="91">
        <v>0</v>
      </c>
      <c r="L46" s="161">
        <f t="shared" si="6"/>
        <v>11</v>
      </c>
    </row>
    <row r="47" spans="1:12" ht="12.75" customHeight="1">
      <c r="A47" s="729"/>
      <c r="B47" s="730"/>
      <c r="C47" s="17" t="s">
        <v>378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1</v>
      </c>
      <c r="L47" s="161">
        <f t="shared" si="6"/>
        <v>1</v>
      </c>
    </row>
    <row r="48" spans="1:12" ht="12.75" customHeight="1">
      <c r="A48" s="729">
        <v>3</v>
      </c>
      <c r="B48" s="730" t="s">
        <v>174</v>
      </c>
      <c r="C48" s="1" t="s">
        <v>395</v>
      </c>
      <c r="D48" s="91">
        <v>1</v>
      </c>
      <c r="E48" s="91">
        <v>1</v>
      </c>
      <c r="F48" s="91">
        <v>0</v>
      </c>
      <c r="G48" s="91">
        <v>5</v>
      </c>
      <c r="H48" s="91">
        <v>0</v>
      </c>
      <c r="I48" s="91">
        <v>10</v>
      </c>
      <c r="J48" s="91">
        <v>1</v>
      </c>
      <c r="K48" s="91">
        <v>0</v>
      </c>
      <c r="L48" s="161">
        <f t="shared" si="6"/>
        <v>18</v>
      </c>
    </row>
    <row r="49" spans="1:12" ht="12.75" customHeight="1">
      <c r="A49" s="729"/>
      <c r="B49" s="730"/>
      <c r="C49" s="17" t="s">
        <v>378</v>
      </c>
      <c r="D49" s="91">
        <v>0</v>
      </c>
      <c r="E49" s="91">
        <v>1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161">
        <f t="shared" si="6"/>
        <v>1</v>
      </c>
    </row>
    <row r="50" spans="1:12" ht="12.75" customHeight="1">
      <c r="A50" s="723" t="s">
        <v>380</v>
      </c>
      <c r="B50" s="724"/>
      <c r="C50" s="60" t="s">
        <v>395</v>
      </c>
      <c r="D50" s="121">
        <f>D44+D46+D48</f>
        <v>2</v>
      </c>
      <c r="E50" s="121">
        <f aca="true" t="shared" si="7" ref="E50:K51">E44+E46+E48</f>
        <v>5</v>
      </c>
      <c r="F50" s="121">
        <f t="shared" si="7"/>
        <v>0</v>
      </c>
      <c r="G50" s="121">
        <f t="shared" si="7"/>
        <v>11</v>
      </c>
      <c r="H50" s="121">
        <f t="shared" si="7"/>
        <v>0</v>
      </c>
      <c r="I50" s="121">
        <f t="shared" si="7"/>
        <v>16</v>
      </c>
      <c r="J50" s="121">
        <f t="shared" si="7"/>
        <v>1</v>
      </c>
      <c r="K50" s="121">
        <f t="shared" si="7"/>
        <v>0</v>
      </c>
      <c r="L50" s="162">
        <f aca="true" t="shared" si="8" ref="L50:L60">SUM(D50:K50)</f>
        <v>35</v>
      </c>
    </row>
    <row r="51" spans="1:12" ht="12.75" customHeight="1">
      <c r="A51" s="725" t="s">
        <v>528</v>
      </c>
      <c r="B51" s="726"/>
      <c r="C51" s="60" t="s">
        <v>378</v>
      </c>
      <c r="D51" s="121">
        <f>D45+D47+D49</f>
        <v>0</v>
      </c>
      <c r="E51" s="121">
        <f t="shared" si="7"/>
        <v>2</v>
      </c>
      <c r="F51" s="121">
        <f t="shared" si="7"/>
        <v>0</v>
      </c>
      <c r="G51" s="121">
        <f t="shared" si="7"/>
        <v>1</v>
      </c>
      <c r="H51" s="121">
        <f t="shared" si="7"/>
        <v>0</v>
      </c>
      <c r="I51" s="121">
        <f t="shared" si="7"/>
        <v>0</v>
      </c>
      <c r="J51" s="121">
        <f t="shared" si="7"/>
        <v>0</v>
      </c>
      <c r="K51" s="121">
        <f t="shared" si="7"/>
        <v>1</v>
      </c>
      <c r="L51" s="162">
        <f t="shared" si="8"/>
        <v>4</v>
      </c>
    </row>
    <row r="52" spans="1:12" ht="12.75" customHeight="1">
      <c r="A52" s="717" t="s">
        <v>381</v>
      </c>
      <c r="B52" s="718"/>
      <c r="C52" s="1" t="s">
        <v>395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161">
        <f t="shared" si="8"/>
        <v>0</v>
      </c>
    </row>
    <row r="53" spans="1:12" ht="12.75" customHeight="1">
      <c r="A53" s="719" t="s">
        <v>529</v>
      </c>
      <c r="B53" s="720"/>
      <c r="C53" s="17" t="s">
        <v>378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161">
        <f t="shared" si="8"/>
        <v>0</v>
      </c>
    </row>
    <row r="54" spans="1:12" ht="12.75" customHeight="1">
      <c r="A54" s="734" t="s">
        <v>386</v>
      </c>
      <c r="B54" s="735"/>
      <c r="C54" s="1" t="s">
        <v>395</v>
      </c>
      <c r="D54" s="172">
        <v>0</v>
      </c>
      <c r="E54" s="172">
        <v>3</v>
      </c>
      <c r="F54" s="172">
        <v>0</v>
      </c>
      <c r="G54" s="172">
        <v>21</v>
      </c>
      <c r="H54" s="172">
        <v>0</v>
      </c>
      <c r="I54" s="172">
        <v>0</v>
      </c>
      <c r="J54" s="172">
        <v>0</v>
      </c>
      <c r="K54" s="172">
        <v>0</v>
      </c>
      <c r="L54" s="166">
        <f t="shared" si="8"/>
        <v>24</v>
      </c>
    </row>
    <row r="55" spans="1:12" ht="12.75" customHeight="1">
      <c r="A55" s="736"/>
      <c r="B55" s="737"/>
      <c r="C55" s="17" t="s">
        <v>378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66">
        <f t="shared" si="8"/>
        <v>0</v>
      </c>
    </row>
    <row r="56" spans="1:12" s="55" customFormat="1" ht="12.75" customHeight="1">
      <c r="A56" s="717" t="s">
        <v>381</v>
      </c>
      <c r="B56" s="718"/>
      <c r="C56" s="17"/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66">
        <f t="shared" si="8"/>
        <v>0</v>
      </c>
    </row>
    <row r="57" spans="1:12" ht="12.75" customHeight="1">
      <c r="A57" s="734" t="s">
        <v>387</v>
      </c>
      <c r="B57" s="735"/>
      <c r="C57" s="1" t="s">
        <v>395</v>
      </c>
      <c r="D57" s="172">
        <v>1</v>
      </c>
      <c r="E57" s="172">
        <v>8</v>
      </c>
      <c r="F57" s="172">
        <v>0</v>
      </c>
      <c r="G57" s="172">
        <v>1</v>
      </c>
      <c r="H57" s="172">
        <v>0</v>
      </c>
      <c r="I57" s="172">
        <v>0</v>
      </c>
      <c r="J57" s="172">
        <v>0</v>
      </c>
      <c r="K57" s="172">
        <v>0</v>
      </c>
      <c r="L57" s="166">
        <f t="shared" si="8"/>
        <v>10</v>
      </c>
    </row>
    <row r="58" spans="1:12" ht="12.75" customHeight="1">
      <c r="A58" s="736"/>
      <c r="B58" s="737"/>
      <c r="C58" s="17" t="s">
        <v>378</v>
      </c>
      <c r="D58" s="172">
        <v>0</v>
      </c>
      <c r="E58" s="172">
        <v>8</v>
      </c>
      <c r="F58" s="172">
        <v>1</v>
      </c>
      <c r="G58" s="172">
        <v>6</v>
      </c>
      <c r="H58" s="172">
        <v>0</v>
      </c>
      <c r="I58" s="172">
        <v>3</v>
      </c>
      <c r="J58" s="172">
        <v>1</v>
      </c>
      <c r="K58" s="172">
        <v>1</v>
      </c>
      <c r="L58" s="166">
        <f t="shared" si="8"/>
        <v>20</v>
      </c>
    </row>
    <row r="59" spans="1:12" s="55" customFormat="1" ht="12.75" customHeight="1">
      <c r="A59" s="717" t="s">
        <v>381</v>
      </c>
      <c r="B59" s="718"/>
      <c r="C59" s="1" t="s">
        <v>395</v>
      </c>
      <c r="D59" s="172"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66">
        <f t="shared" si="8"/>
        <v>0</v>
      </c>
    </row>
    <row r="60" spans="1:12" s="55" customFormat="1" ht="12.75" customHeight="1">
      <c r="A60" s="719" t="s">
        <v>529</v>
      </c>
      <c r="B60" s="720"/>
      <c r="C60" s="17" t="s">
        <v>378</v>
      </c>
      <c r="D60" s="172">
        <v>0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66">
        <f t="shared" si="8"/>
        <v>0</v>
      </c>
    </row>
    <row r="61" spans="1:12" ht="12.75" customHeight="1">
      <c r="A61" s="723" t="s">
        <v>388</v>
      </c>
      <c r="B61" s="724"/>
      <c r="C61" s="60" t="s">
        <v>395</v>
      </c>
      <c r="D61" s="121">
        <f aca="true" t="shared" si="9" ref="D61:K62">D17+D28+D39+D50+D54+D57</f>
        <v>9</v>
      </c>
      <c r="E61" s="121">
        <f t="shared" si="9"/>
        <v>45</v>
      </c>
      <c r="F61" s="121">
        <f t="shared" si="9"/>
        <v>31</v>
      </c>
      <c r="G61" s="121">
        <f t="shared" si="9"/>
        <v>154</v>
      </c>
      <c r="H61" s="121">
        <f t="shared" si="9"/>
        <v>0</v>
      </c>
      <c r="I61" s="121">
        <f t="shared" si="9"/>
        <v>21</v>
      </c>
      <c r="J61" s="121">
        <f t="shared" si="9"/>
        <v>1</v>
      </c>
      <c r="K61" s="121">
        <f t="shared" si="9"/>
        <v>0</v>
      </c>
      <c r="L61" s="162">
        <f>SUM(D61:K61)</f>
        <v>261</v>
      </c>
    </row>
    <row r="62" spans="1:12" ht="12.75" customHeight="1">
      <c r="A62" s="725" t="s">
        <v>528</v>
      </c>
      <c r="B62" s="726"/>
      <c r="C62" s="60" t="s">
        <v>378</v>
      </c>
      <c r="D62" s="121">
        <f t="shared" si="9"/>
        <v>0</v>
      </c>
      <c r="E62" s="121">
        <f t="shared" si="9"/>
        <v>15</v>
      </c>
      <c r="F62" s="121">
        <f t="shared" si="9"/>
        <v>5</v>
      </c>
      <c r="G62" s="121">
        <f t="shared" si="9"/>
        <v>51</v>
      </c>
      <c r="H62" s="121">
        <f t="shared" si="9"/>
        <v>13</v>
      </c>
      <c r="I62" s="121">
        <f t="shared" si="9"/>
        <v>107</v>
      </c>
      <c r="J62" s="121">
        <f t="shared" si="9"/>
        <v>17</v>
      </c>
      <c r="K62" s="121">
        <f t="shared" si="9"/>
        <v>60</v>
      </c>
      <c r="L62" s="162">
        <f>SUM(D62:K62)</f>
        <v>268</v>
      </c>
    </row>
    <row r="63" spans="1:12" ht="12.75" customHeight="1">
      <c r="A63" s="727" t="s">
        <v>390</v>
      </c>
      <c r="B63" s="728"/>
      <c r="C63" s="1" t="s">
        <v>395</v>
      </c>
      <c r="D63" s="91">
        <v>0</v>
      </c>
      <c r="E63" s="91">
        <v>2</v>
      </c>
      <c r="F63" s="91">
        <v>0</v>
      </c>
      <c r="G63" s="91">
        <v>5</v>
      </c>
      <c r="H63" s="91">
        <v>0</v>
      </c>
      <c r="I63" s="91">
        <v>0</v>
      </c>
      <c r="J63" s="91">
        <v>1</v>
      </c>
      <c r="K63" s="91">
        <v>1</v>
      </c>
      <c r="L63" s="161">
        <f>SUM(D63:K63)</f>
        <v>9</v>
      </c>
    </row>
    <row r="64" spans="1:12" ht="12.75" customHeight="1">
      <c r="A64" s="721" t="s">
        <v>529</v>
      </c>
      <c r="B64" s="722"/>
      <c r="C64" s="17" t="s">
        <v>378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2</v>
      </c>
      <c r="J64" s="91">
        <v>5</v>
      </c>
      <c r="K64" s="91">
        <v>7</v>
      </c>
      <c r="L64" s="161">
        <f>SUM(D64:K64)</f>
        <v>14</v>
      </c>
    </row>
    <row r="65" spans="1:12" ht="12.75">
      <c r="A65" s="157"/>
      <c r="B65" s="25"/>
      <c r="C65" s="25"/>
      <c r="D65" s="160"/>
      <c r="E65" s="41"/>
      <c r="F65" s="41"/>
      <c r="G65" s="41"/>
      <c r="H65" s="41"/>
      <c r="I65" s="41"/>
      <c r="J65" s="41"/>
      <c r="K65" s="41"/>
      <c r="L65" s="158"/>
    </row>
  </sheetData>
  <sheetProtection/>
  <mergeCells count="61">
    <mergeCell ref="A56:B56"/>
    <mergeCell ref="A46:A47"/>
    <mergeCell ref="B46:B47"/>
    <mergeCell ref="A48:A49"/>
    <mergeCell ref="B48:B49"/>
    <mergeCell ref="A54:B55"/>
    <mergeCell ref="A57:B58"/>
    <mergeCell ref="A50:B50"/>
    <mergeCell ref="A51:B51"/>
    <mergeCell ref="A52:B52"/>
    <mergeCell ref="A53:B53"/>
    <mergeCell ref="A39:B39"/>
    <mergeCell ref="A40:B40"/>
    <mergeCell ref="A41:B41"/>
    <mergeCell ref="A42:B42"/>
    <mergeCell ref="A44:A45"/>
    <mergeCell ref="B44:B45"/>
    <mergeCell ref="A33:A34"/>
    <mergeCell ref="B33:B34"/>
    <mergeCell ref="A35:A36"/>
    <mergeCell ref="B35:B36"/>
    <mergeCell ref="A37:A38"/>
    <mergeCell ref="B37:B38"/>
    <mergeCell ref="A30:B30"/>
    <mergeCell ref="A31:B31"/>
    <mergeCell ref="A26:A27"/>
    <mergeCell ref="B26:B27"/>
    <mergeCell ref="A28:B28"/>
    <mergeCell ref="A29:B29"/>
    <mergeCell ref="A24:A25"/>
    <mergeCell ref="B24:B25"/>
    <mergeCell ref="A19:B19"/>
    <mergeCell ref="A20:B20"/>
    <mergeCell ref="A17:B17"/>
    <mergeCell ref="A18:B18"/>
    <mergeCell ref="A22:A23"/>
    <mergeCell ref="B22:B23"/>
    <mergeCell ref="B7:B8"/>
    <mergeCell ref="A9:A10"/>
    <mergeCell ref="B9:B10"/>
    <mergeCell ref="B15:B16"/>
    <mergeCell ref="B13:B14"/>
    <mergeCell ref="A15:A16"/>
    <mergeCell ref="A7:A8"/>
    <mergeCell ref="A1:E1"/>
    <mergeCell ref="A2:E2"/>
    <mergeCell ref="A5:A6"/>
    <mergeCell ref="B5:B6"/>
    <mergeCell ref="A3:L3"/>
    <mergeCell ref="D5:L5"/>
    <mergeCell ref="K4:L4"/>
    <mergeCell ref="A59:B59"/>
    <mergeCell ref="A60:B60"/>
    <mergeCell ref="A64:B64"/>
    <mergeCell ref="C5:C6"/>
    <mergeCell ref="A61:B61"/>
    <mergeCell ref="A62:B62"/>
    <mergeCell ref="A63:B63"/>
    <mergeCell ref="A11:A12"/>
    <mergeCell ref="B11:B12"/>
    <mergeCell ref="A13:A14"/>
  </mergeCells>
  <printOptions horizontalCentered="1"/>
  <pageMargins left="0.9448818897637796" right="0.5511811023622047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W18" sqref="W18"/>
    </sheetView>
  </sheetViews>
  <sheetFormatPr defaultColWidth="9.140625" defaultRowHeight="12.75"/>
  <cols>
    <col min="1" max="1" width="12.8515625" style="0" customWidth="1"/>
    <col min="2" max="2" width="9.28125" style="0" customWidth="1"/>
    <col min="3" max="11" width="6.7109375" style="0" customWidth="1"/>
    <col min="12" max="22" width="5.28125" style="0" customWidth="1"/>
    <col min="23" max="23" width="6.851562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23</v>
      </c>
      <c r="B2" s="497"/>
      <c r="C2" s="497"/>
      <c r="D2" s="497"/>
    </row>
    <row r="4" spans="1:23" ht="12.75">
      <c r="A4" s="498" t="s">
        <v>496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</row>
    <row r="5" spans="1:23" ht="12.75">
      <c r="A5" s="498" t="s">
        <v>178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</row>
    <row r="6" spans="22:23" ht="12.75">
      <c r="V6" s="502" t="s">
        <v>183</v>
      </c>
      <c r="W6" s="502"/>
    </row>
    <row r="7" spans="1:23" ht="12.75">
      <c r="A7" s="494" t="s">
        <v>177</v>
      </c>
      <c r="B7" s="490" t="s">
        <v>159</v>
      </c>
      <c r="C7" s="479" t="s">
        <v>337</v>
      </c>
      <c r="D7" s="480"/>
      <c r="E7" s="481"/>
      <c r="F7" s="479" t="s">
        <v>160</v>
      </c>
      <c r="G7" s="480"/>
      <c r="H7" s="481"/>
      <c r="I7" s="479" t="s">
        <v>161</v>
      </c>
      <c r="J7" s="480"/>
      <c r="K7" s="481"/>
      <c r="L7" s="503" t="s">
        <v>371</v>
      </c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5"/>
    </row>
    <row r="8" spans="1:23" ht="12.75">
      <c r="A8" s="495"/>
      <c r="B8" s="491"/>
      <c r="C8" s="43" t="s">
        <v>226</v>
      </c>
      <c r="D8" s="43" t="s">
        <v>336</v>
      </c>
      <c r="E8" s="43" t="s">
        <v>4</v>
      </c>
      <c r="F8" s="43" t="s">
        <v>226</v>
      </c>
      <c r="G8" s="43" t="s">
        <v>336</v>
      </c>
      <c r="H8" s="43" t="s">
        <v>4</v>
      </c>
      <c r="I8" s="43" t="s">
        <v>226</v>
      </c>
      <c r="J8" s="43" t="s">
        <v>336</v>
      </c>
      <c r="K8" s="43" t="s">
        <v>4</v>
      </c>
      <c r="L8" s="508" t="s">
        <v>368</v>
      </c>
      <c r="M8" s="509"/>
      <c r="N8" s="509"/>
      <c r="O8" s="509"/>
      <c r="P8" s="509"/>
      <c r="Q8" s="509"/>
      <c r="R8" s="509"/>
      <c r="S8" s="509"/>
      <c r="T8" s="509"/>
      <c r="U8" s="509"/>
      <c r="V8" s="510"/>
      <c r="W8" s="506" t="s">
        <v>126</v>
      </c>
    </row>
    <row r="9" spans="1:23" ht="12.75">
      <c r="A9" s="496"/>
      <c r="B9" s="493"/>
      <c r="C9" s="45" t="s">
        <v>163</v>
      </c>
      <c r="D9" s="45" t="s">
        <v>163</v>
      </c>
      <c r="E9" s="45" t="s">
        <v>163</v>
      </c>
      <c r="F9" s="45" t="s">
        <v>163</v>
      </c>
      <c r="G9" s="45" t="s">
        <v>163</v>
      </c>
      <c r="H9" s="45" t="s">
        <v>163</v>
      </c>
      <c r="I9" s="45" t="s">
        <v>163</v>
      </c>
      <c r="J9" s="45" t="s">
        <v>163</v>
      </c>
      <c r="K9" s="45" t="s">
        <v>163</v>
      </c>
      <c r="L9" s="108" t="s">
        <v>326</v>
      </c>
      <c r="M9" s="108">
        <v>106</v>
      </c>
      <c r="N9" s="108" t="s">
        <v>327</v>
      </c>
      <c r="O9" s="108" t="s">
        <v>328</v>
      </c>
      <c r="P9" s="108" t="s">
        <v>329</v>
      </c>
      <c r="Q9" s="108" t="s">
        <v>330</v>
      </c>
      <c r="R9" s="108" t="s">
        <v>331</v>
      </c>
      <c r="S9" s="108" t="s">
        <v>332</v>
      </c>
      <c r="T9" s="108" t="s">
        <v>333</v>
      </c>
      <c r="U9" s="108" t="s">
        <v>334</v>
      </c>
      <c r="V9" s="108" t="s">
        <v>335</v>
      </c>
      <c r="W9" s="507"/>
    </row>
    <row r="10" spans="1:24" ht="12.75">
      <c r="A10" s="487" t="s">
        <v>165</v>
      </c>
      <c r="B10" s="1" t="s">
        <v>166</v>
      </c>
      <c r="C10" s="110">
        <v>0</v>
      </c>
      <c r="D10" s="111">
        <v>0</v>
      </c>
      <c r="E10" s="111">
        <f>C10+D10</f>
        <v>0</v>
      </c>
      <c r="F10" s="111">
        <v>0</v>
      </c>
      <c r="G10" s="111">
        <v>0</v>
      </c>
      <c r="H10" s="111">
        <f>F10+G10</f>
        <v>0</v>
      </c>
      <c r="I10" s="111">
        <v>12.8</v>
      </c>
      <c r="J10" s="111">
        <v>0</v>
      </c>
      <c r="K10" s="111">
        <f>I10+J10</f>
        <v>12.8</v>
      </c>
      <c r="L10" s="111">
        <v>12.8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2">
        <f>L10+M10+N10+O10+P10+Q10+R10+S10+T10+U10+V10</f>
        <v>12.8</v>
      </c>
      <c r="X10" s="77"/>
    </row>
    <row r="11" spans="1:23" ht="12.75">
      <c r="A11" s="488"/>
      <c r="B11" s="1" t="s">
        <v>167</v>
      </c>
      <c r="C11" s="111">
        <v>0</v>
      </c>
      <c r="D11" s="111">
        <v>0</v>
      </c>
      <c r="E11" s="111">
        <f>C11+D11</f>
        <v>0</v>
      </c>
      <c r="F11" s="111">
        <v>0</v>
      </c>
      <c r="G11" s="111">
        <v>0</v>
      </c>
      <c r="H11" s="111">
        <f>F11+G11</f>
        <v>0</v>
      </c>
      <c r="I11" s="111">
        <v>8.2</v>
      </c>
      <c r="J11" s="111">
        <v>2.5</v>
      </c>
      <c r="K11" s="111">
        <f>I11+J11</f>
        <v>10.7</v>
      </c>
      <c r="L11" s="111">
        <v>10.7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2">
        <f>L11+M11+N11+O11+P11+Q11+R11+S11+T11+U11+V11</f>
        <v>10.7</v>
      </c>
    </row>
    <row r="12" spans="1:23" ht="12.75">
      <c r="A12" s="488"/>
      <c r="B12" s="1" t="s">
        <v>13</v>
      </c>
      <c r="C12" s="111">
        <v>0.4</v>
      </c>
      <c r="D12" s="111">
        <v>0.5</v>
      </c>
      <c r="E12" s="111">
        <f>C12+D12</f>
        <v>0.9</v>
      </c>
      <c r="F12" s="111">
        <v>0</v>
      </c>
      <c r="G12" s="111">
        <v>0</v>
      </c>
      <c r="H12" s="111">
        <f>F12+G12</f>
        <v>0</v>
      </c>
      <c r="I12" s="111">
        <v>9.4</v>
      </c>
      <c r="J12" s="111">
        <v>5</v>
      </c>
      <c r="K12" s="111">
        <f>I12+J12</f>
        <v>14.4</v>
      </c>
      <c r="L12" s="111">
        <v>10.6</v>
      </c>
      <c r="M12" s="111">
        <v>4.7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2">
        <f>L12+M12+N12+O12+P12+Q12+R12+S12+T12+U12+V12</f>
        <v>15.3</v>
      </c>
    </row>
    <row r="13" spans="1:23" ht="12.75">
      <c r="A13" s="489"/>
      <c r="B13" s="54" t="s">
        <v>4</v>
      </c>
      <c r="C13" s="113">
        <f>SUM(C10:C12)</f>
        <v>0.4</v>
      </c>
      <c r="D13" s="113">
        <f aca="true" t="shared" si="0" ref="D13:J13">SUM(D10:D12)</f>
        <v>0.5</v>
      </c>
      <c r="E13" s="113">
        <f t="shared" si="0"/>
        <v>0.9</v>
      </c>
      <c r="F13" s="113">
        <f t="shared" si="0"/>
        <v>0</v>
      </c>
      <c r="G13" s="113">
        <f t="shared" si="0"/>
        <v>0</v>
      </c>
      <c r="H13" s="113">
        <f t="shared" si="0"/>
        <v>0</v>
      </c>
      <c r="I13" s="113">
        <f t="shared" si="0"/>
        <v>30.4</v>
      </c>
      <c r="J13" s="113">
        <f t="shared" si="0"/>
        <v>7.5</v>
      </c>
      <c r="K13" s="113">
        <f>SUM(K10:K12)</f>
        <v>37.9</v>
      </c>
      <c r="L13" s="113">
        <f>SUM(L10:L12)</f>
        <v>34.1</v>
      </c>
      <c r="M13" s="113">
        <f aca="true" t="shared" si="1" ref="M13:W13">SUM(M10:M12)</f>
        <v>4.7</v>
      </c>
      <c r="N13" s="113">
        <f>SUM(N10:N12)</f>
        <v>0</v>
      </c>
      <c r="O13" s="113">
        <f t="shared" si="1"/>
        <v>0</v>
      </c>
      <c r="P13" s="113">
        <f t="shared" si="1"/>
        <v>0</v>
      </c>
      <c r="Q13" s="113">
        <f t="shared" si="1"/>
        <v>0</v>
      </c>
      <c r="R13" s="113">
        <f t="shared" si="1"/>
        <v>0</v>
      </c>
      <c r="S13" s="113">
        <f t="shared" si="1"/>
        <v>0</v>
      </c>
      <c r="T13" s="113">
        <f t="shared" si="1"/>
        <v>0</v>
      </c>
      <c r="U13" s="113">
        <f t="shared" si="1"/>
        <v>0</v>
      </c>
      <c r="V13" s="113">
        <f t="shared" si="1"/>
        <v>0</v>
      </c>
      <c r="W13" s="113">
        <f t="shared" si="1"/>
        <v>38.8</v>
      </c>
    </row>
    <row r="14" spans="1:23" ht="12.75">
      <c r="A14" s="12"/>
      <c r="B14" s="1" t="s">
        <v>168</v>
      </c>
      <c r="C14" s="185">
        <v>2.5</v>
      </c>
      <c r="D14" s="185">
        <v>6</v>
      </c>
      <c r="E14" s="185">
        <f>C14+D14</f>
        <v>8.5</v>
      </c>
      <c r="F14" s="185">
        <v>0</v>
      </c>
      <c r="G14" s="185">
        <v>0</v>
      </c>
      <c r="H14" s="185">
        <v>0</v>
      </c>
      <c r="I14" s="185">
        <v>12.8</v>
      </c>
      <c r="J14" s="185">
        <v>7.5</v>
      </c>
      <c r="K14" s="185">
        <f>I14+J14</f>
        <v>20.3</v>
      </c>
      <c r="L14" s="185">
        <v>0</v>
      </c>
      <c r="M14" s="185">
        <v>5.5</v>
      </c>
      <c r="N14" s="185">
        <v>23.3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12">
        <f>E14+H14+K14</f>
        <v>28.8</v>
      </c>
    </row>
    <row r="15" spans="1:23" ht="12.75">
      <c r="A15" s="168" t="s">
        <v>170</v>
      </c>
      <c r="B15" s="1" t="s">
        <v>169</v>
      </c>
      <c r="C15" s="185">
        <v>5.5</v>
      </c>
      <c r="D15" s="185">
        <v>12</v>
      </c>
      <c r="E15" s="185">
        <f>C15+D15</f>
        <v>17.5</v>
      </c>
      <c r="F15" s="185">
        <v>0</v>
      </c>
      <c r="G15" s="185">
        <v>0</v>
      </c>
      <c r="H15" s="185">
        <v>0</v>
      </c>
      <c r="I15" s="185">
        <v>12</v>
      </c>
      <c r="J15" s="185">
        <v>2</v>
      </c>
      <c r="K15" s="185">
        <f>I15+J15</f>
        <v>14</v>
      </c>
      <c r="L15" s="185">
        <v>0</v>
      </c>
      <c r="M15" s="185">
        <v>5.5</v>
      </c>
      <c r="N15" s="185">
        <v>0</v>
      </c>
      <c r="O15" s="185">
        <v>16</v>
      </c>
      <c r="P15" s="185">
        <v>0</v>
      </c>
      <c r="Q15" s="185">
        <v>5</v>
      </c>
      <c r="R15" s="185">
        <v>5</v>
      </c>
      <c r="S15" s="185">
        <v>0</v>
      </c>
      <c r="T15" s="185">
        <v>0</v>
      </c>
      <c r="U15" s="185">
        <v>0</v>
      </c>
      <c r="V15" s="185">
        <v>0</v>
      </c>
      <c r="W15" s="112">
        <f>E15+H15+K15</f>
        <v>31.5</v>
      </c>
    </row>
    <row r="16" spans="1:23" ht="12.75">
      <c r="A16" s="14"/>
      <c r="B16" s="54" t="s">
        <v>4</v>
      </c>
      <c r="C16" s="113">
        <f>SUM(C14:C15)</f>
        <v>8</v>
      </c>
      <c r="D16" s="113">
        <f aca="true" t="shared" si="2" ref="D16:W16">SUM(D14:D15)</f>
        <v>18</v>
      </c>
      <c r="E16" s="113">
        <f t="shared" si="2"/>
        <v>26</v>
      </c>
      <c r="F16" s="113">
        <f t="shared" si="2"/>
        <v>0</v>
      </c>
      <c r="G16" s="113">
        <f t="shared" si="2"/>
        <v>0</v>
      </c>
      <c r="H16" s="113">
        <f t="shared" si="2"/>
        <v>0</v>
      </c>
      <c r="I16" s="113">
        <f t="shared" si="2"/>
        <v>24.8</v>
      </c>
      <c r="J16" s="113">
        <f t="shared" si="2"/>
        <v>9.5</v>
      </c>
      <c r="K16" s="113">
        <f t="shared" si="2"/>
        <v>34.3</v>
      </c>
      <c r="L16" s="113">
        <f t="shared" si="2"/>
        <v>0</v>
      </c>
      <c r="M16" s="113">
        <f t="shared" si="2"/>
        <v>11</v>
      </c>
      <c r="N16" s="113">
        <f t="shared" si="2"/>
        <v>23.3</v>
      </c>
      <c r="O16" s="113">
        <f t="shared" si="2"/>
        <v>16</v>
      </c>
      <c r="P16" s="113">
        <f t="shared" si="2"/>
        <v>0</v>
      </c>
      <c r="Q16" s="113">
        <f t="shared" si="2"/>
        <v>5</v>
      </c>
      <c r="R16" s="113">
        <f t="shared" si="2"/>
        <v>5</v>
      </c>
      <c r="S16" s="113">
        <f t="shared" si="2"/>
        <v>0</v>
      </c>
      <c r="T16" s="113">
        <f t="shared" si="2"/>
        <v>0</v>
      </c>
      <c r="U16" s="113">
        <f t="shared" si="2"/>
        <v>0</v>
      </c>
      <c r="V16" s="113">
        <f t="shared" si="2"/>
        <v>0</v>
      </c>
      <c r="W16" s="113">
        <f t="shared" si="2"/>
        <v>60.3</v>
      </c>
    </row>
    <row r="17" spans="1:23" ht="12.75">
      <c r="A17" s="12"/>
      <c r="B17" s="1" t="s">
        <v>171</v>
      </c>
      <c r="C17" s="114">
        <v>0</v>
      </c>
      <c r="D17" s="147">
        <v>0</v>
      </c>
      <c r="E17" s="114">
        <f>SUM(C17:D17)</f>
        <v>0</v>
      </c>
      <c r="F17" s="114">
        <v>0</v>
      </c>
      <c r="G17" s="114">
        <v>0</v>
      </c>
      <c r="H17" s="114">
        <f>SUM(F17:G17)</f>
        <v>0</v>
      </c>
      <c r="I17" s="114">
        <v>1</v>
      </c>
      <c r="J17" s="114">
        <v>0</v>
      </c>
      <c r="K17" s="114">
        <f>SUM(I17:J17)</f>
        <v>1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213">
        <v>1</v>
      </c>
      <c r="T17" s="147">
        <v>0</v>
      </c>
      <c r="U17" s="147">
        <v>0</v>
      </c>
      <c r="V17" s="147">
        <v>0</v>
      </c>
      <c r="W17" s="115">
        <f>SUM(L17:V17)</f>
        <v>1</v>
      </c>
    </row>
    <row r="18" spans="1:23" ht="12.75">
      <c r="A18" s="168" t="s">
        <v>351</v>
      </c>
      <c r="B18" s="1" t="s">
        <v>172</v>
      </c>
      <c r="C18" s="114">
        <v>0</v>
      </c>
      <c r="D18" s="147">
        <v>0</v>
      </c>
      <c r="E18" s="114">
        <f>SUM(C18:D18)</f>
        <v>0</v>
      </c>
      <c r="F18" s="114">
        <v>0</v>
      </c>
      <c r="G18" s="114">
        <v>0</v>
      </c>
      <c r="H18" s="114">
        <f>SUM(F18:G18)</f>
        <v>0</v>
      </c>
      <c r="I18" s="114">
        <v>3.8</v>
      </c>
      <c r="J18" s="114">
        <v>0</v>
      </c>
      <c r="K18" s="114">
        <f>SUM(I18:J18)</f>
        <v>3.8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2.5</v>
      </c>
      <c r="U18" s="147">
        <v>1</v>
      </c>
      <c r="V18" s="147">
        <v>0.3</v>
      </c>
      <c r="W18" s="115">
        <f>SUM(L18:V18)</f>
        <v>3.8</v>
      </c>
    </row>
    <row r="19" spans="1:23" ht="12.75">
      <c r="A19" s="14"/>
      <c r="B19" s="54" t="s">
        <v>4</v>
      </c>
      <c r="C19" s="113">
        <f>SUM(C17:C18)</f>
        <v>0</v>
      </c>
      <c r="D19" s="113">
        <f aca="true" t="shared" si="3" ref="D19:W19">SUM(D17:D18)</f>
        <v>0</v>
      </c>
      <c r="E19" s="113">
        <f t="shared" si="3"/>
        <v>0</v>
      </c>
      <c r="F19" s="113">
        <f t="shared" si="3"/>
        <v>0</v>
      </c>
      <c r="G19" s="113">
        <f t="shared" si="3"/>
        <v>0</v>
      </c>
      <c r="H19" s="113">
        <f t="shared" si="3"/>
        <v>0</v>
      </c>
      <c r="I19" s="113">
        <f t="shared" si="3"/>
        <v>4.8</v>
      </c>
      <c r="J19" s="113">
        <f t="shared" si="3"/>
        <v>0</v>
      </c>
      <c r="K19" s="113">
        <f t="shared" si="3"/>
        <v>4.8</v>
      </c>
      <c r="L19" s="113">
        <f t="shared" si="3"/>
        <v>0</v>
      </c>
      <c r="M19" s="113">
        <f t="shared" si="3"/>
        <v>0</v>
      </c>
      <c r="N19" s="113">
        <f t="shared" si="3"/>
        <v>0</v>
      </c>
      <c r="O19" s="113">
        <f t="shared" si="3"/>
        <v>0</v>
      </c>
      <c r="P19" s="113">
        <f t="shared" si="3"/>
        <v>0</v>
      </c>
      <c r="Q19" s="113">
        <f t="shared" si="3"/>
        <v>0</v>
      </c>
      <c r="R19" s="113">
        <f t="shared" si="3"/>
        <v>0</v>
      </c>
      <c r="S19" s="214">
        <f t="shared" si="3"/>
        <v>1</v>
      </c>
      <c r="T19" s="113">
        <f t="shared" si="3"/>
        <v>2.5</v>
      </c>
      <c r="U19" s="113">
        <f t="shared" si="3"/>
        <v>1</v>
      </c>
      <c r="V19" s="113">
        <f t="shared" si="3"/>
        <v>0.3</v>
      </c>
      <c r="W19" s="113">
        <f t="shared" si="3"/>
        <v>4.8</v>
      </c>
    </row>
    <row r="20" spans="1:23" ht="12.75">
      <c r="A20" s="12"/>
      <c r="B20" s="1" t="s">
        <v>173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f>I20+J20</f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2">
        <f>E20+H20+K20</f>
        <v>0</v>
      </c>
    </row>
    <row r="21" spans="1:23" ht="12.75">
      <c r="A21" s="168" t="s">
        <v>350</v>
      </c>
      <c r="B21" s="1" t="s">
        <v>174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1.3</v>
      </c>
      <c r="J21" s="111">
        <v>0.5</v>
      </c>
      <c r="K21" s="111">
        <f>I21+J21</f>
        <v>1.8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1.8</v>
      </c>
      <c r="V21" s="111">
        <v>0</v>
      </c>
      <c r="W21" s="112">
        <f>E21+H21+K21</f>
        <v>1.8</v>
      </c>
    </row>
    <row r="22" spans="1:23" ht="12.75">
      <c r="A22" s="14"/>
      <c r="B22" s="54" t="s">
        <v>4</v>
      </c>
      <c r="C22" s="113">
        <f>SUM(C20:C21)</f>
        <v>0</v>
      </c>
      <c r="D22" s="113">
        <f aca="true" t="shared" si="4" ref="D22:V22">SUM(D20:D21)</f>
        <v>0</v>
      </c>
      <c r="E22" s="113">
        <f t="shared" si="4"/>
        <v>0</v>
      </c>
      <c r="F22" s="113">
        <f t="shared" si="4"/>
        <v>0</v>
      </c>
      <c r="G22" s="113">
        <f t="shared" si="4"/>
        <v>0</v>
      </c>
      <c r="H22" s="113">
        <f t="shared" si="4"/>
        <v>0</v>
      </c>
      <c r="I22" s="113">
        <f t="shared" si="4"/>
        <v>1.3</v>
      </c>
      <c r="J22" s="113">
        <f t="shared" si="4"/>
        <v>0.5</v>
      </c>
      <c r="K22" s="113">
        <f t="shared" si="4"/>
        <v>1.8</v>
      </c>
      <c r="L22" s="113">
        <f t="shared" si="4"/>
        <v>0</v>
      </c>
      <c r="M22" s="113">
        <f t="shared" si="4"/>
        <v>0</v>
      </c>
      <c r="N22" s="113">
        <f t="shared" si="4"/>
        <v>0</v>
      </c>
      <c r="O22" s="113">
        <f t="shared" si="4"/>
        <v>0</v>
      </c>
      <c r="P22" s="113">
        <f t="shared" si="4"/>
        <v>0</v>
      </c>
      <c r="Q22" s="113">
        <f t="shared" si="4"/>
        <v>0</v>
      </c>
      <c r="R22" s="113">
        <f t="shared" si="4"/>
        <v>0</v>
      </c>
      <c r="S22" s="113">
        <f t="shared" si="4"/>
        <v>0</v>
      </c>
      <c r="T22" s="113">
        <f t="shared" si="4"/>
        <v>0</v>
      </c>
      <c r="U22" s="113">
        <f t="shared" si="4"/>
        <v>1.8</v>
      </c>
      <c r="V22" s="113">
        <f t="shared" si="4"/>
        <v>0</v>
      </c>
      <c r="W22" s="113">
        <f>SUM(W20:W21)</f>
        <v>1.8</v>
      </c>
    </row>
    <row r="23" spans="1:23" s="22" customFormat="1" ht="14.25" customHeight="1">
      <c r="A23" s="485" t="s">
        <v>132</v>
      </c>
      <c r="B23" s="486"/>
      <c r="C23" s="116">
        <f>C13+C16+C19+C22</f>
        <v>8.4</v>
      </c>
      <c r="D23" s="116">
        <f aca="true" t="shared" si="5" ref="D23:V23">D13+D16+D19+D22</f>
        <v>18.5</v>
      </c>
      <c r="E23" s="116">
        <f t="shared" si="5"/>
        <v>26.9</v>
      </c>
      <c r="F23" s="116">
        <f t="shared" si="5"/>
        <v>0</v>
      </c>
      <c r="G23" s="116">
        <f t="shared" si="5"/>
        <v>0</v>
      </c>
      <c r="H23" s="116">
        <f t="shared" si="5"/>
        <v>0</v>
      </c>
      <c r="I23" s="116">
        <f t="shared" si="5"/>
        <v>61.3</v>
      </c>
      <c r="J23" s="116">
        <f t="shared" si="5"/>
        <v>17.5</v>
      </c>
      <c r="K23" s="116">
        <f t="shared" si="5"/>
        <v>78.79999999999998</v>
      </c>
      <c r="L23" s="116">
        <f t="shared" si="5"/>
        <v>34.1</v>
      </c>
      <c r="M23" s="116">
        <f t="shared" si="5"/>
        <v>15.7</v>
      </c>
      <c r="N23" s="116">
        <f t="shared" si="5"/>
        <v>23.3</v>
      </c>
      <c r="O23" s="116">
        <f t="shared" si="5"/>
        <v>16</v>
      </c>
      <c r="P23" s="116">
        <f t="shared" si="5"/>
        <v>0</v>
      </c>
      <c r="Q23" s="116">
        <f t="shared" si="5"/>
        <v>5</v>
      </c>
      <c r="R23" s="116">
        <f t="shared" si="5"/>
        <v>5</v>
      </c>
      <c r="S23" s="215">
        <f t="shared" si="5"/>
        <v>1</v>
      </c>
      <c r="T23" s="116">
        <f t="shared" si="5"/>
        <v>2.5</v>
      </c>
      <c r="U23" s="116">
        <f t="shared" si="5"/>
        <v>2.8</v>
      </c>
      <c r="V23" s="116">
        <f t="shared" si="5"/>
        <v>0.3</v>
      </c>
      <c r="W23" s="117">
        <f>W13+W16+W19+W22</f>
        <v>105.69999999999999</v>
      </c>
    </row>
    <row r="26" spans="1:7" ht="12.75">
      <c r="A26" s="123" t="s">
        <v>370</v>
      </c>
      <c r="B26" s="59" t="s">
        <v>339</v>
      </c>
      <c r="C26" s="59"/>
      <c r="D26" s="124" t="s">
        <v>345</v>
      </c>
      <c r="E26" s="59"/>
      <c r="F26" s="37"/>
      <c r="G26" s="37"/>
    </row>
    <row r="27" spans="1:7" ht="12.75">
      <c r="A27" s="24"/>
      <c r="B27" s="59" t="s">
        <v>340</v>
      </c>
      <c r="C27" s="59"/>
      <c r="D27" s="59" t="s">
        <v>346</v>
      </c>
      <c r="E27" s="59"/>
      <c r="F27" s="37"/>
      <c r="G27" s="37"/>
    </row>
    <row r="28" spans="1:7" ht="12.75">
      <c r="A28" s="24"/>
      <c r="B28" s="59" t="s">
        <v>341</v>
      </c>
      <c r="C28" s="59"/>
      <c r="D28" s="59" t="s">
        <v>347</v>
      </c>
      <c r="E28" s="59"/>
      <c r="F28" s="37"/>
      <c r="G28" s="37"/>
    </row>
    <row r="29" spans="1:5" ht="12.75">
      <c r="A29" s="24"/>
      <c r="B29" s="124" t="s">
        <v>342</v>
      </c>
      <c r="C29" s="24"/>
      <c r="D29" s="59" t="s">
        <v>348</v>
      </c>
      <c r="E29" s="24"/>
    </row>
    <row r="30" spans="1:5" ht="12.75">
      <c r="A30" s="24"/>
      <c r="B30" s="124" t="s">
        <v>343</v>
      </c>
      <c r="C30" s="24"/>
      <c r="D30" s="59" t="s">
        <v>349</v>
      </c>
      <c r="E30" s="24"/>
    </row>
    <row r="31" spans="1:5" ht="12.75">
      <c r="A31" s="24"/>
      <c r="B31" s="124" t="s">
        <v>344</v>
      </c>
      <c r="C31" s="24"/>
      <c r="D31" s="24"/>
      <c r="E31" s="24"/>
    </row>
  </sheetData>
  <sheetProtection/>
  <mergeCells count="15">
    <mergeCell ref="A10:A13"/>
    <mergeCell ref="A23:B23"/>
    <mergeCell ref="L8:V8"/>
    <mergeCell ref="C7:E7"/>
    <mergeCell ref="F7:H7"/>
    <mergeCell ref="I7:K7"/>
    <mergeCell ref="A1:D1"/>
    <mergeCell ref="A2:D2"/>
    <mergeCell ref="A4:W4"/>
    <mergeCell ref="B7:B9"/>
    <mergeCell ref="A7:A9"/>
    <mergeCell ref="A5:W5"/>
    <mergeCell ref="V6:W6"/>
    <mergeCell ref="L7:W7"/>
    <mergeCell ref="W8:W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3.421875" style="0" customWidth="1"/>
    <col min="2" max="5" width="10.7109375" style="0" customWidth="1"/>
    <col min="6" max="7" width="12.710937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23</v>
      </c>
      <c r="B2" s="497"/>
      <c r="C2" s="497"/>
      <c r="D2" s="497"/>
    </row>
    <row r="5" spans="1:9" ht="12.75">
      <c r="A5" s="498" t="s">
        <v>523</v>
      </c>
      <c r="B5" s="498"/>
      <c r="C5" s="498"/>
      <c r="D5" s="498"/>
      <c r="E5" s="498"/>
      <c r="F5" s="498"/>
      <c r="G5" s="498"/>
      <c r="H5" s="26"/>
      <c r="I5" s="26"/>
    </row>
    <row r="6" spans="1:9" ht="12.75">
      <c r="A6" s="2"/>
      <c r="B6" s="2"/>
      <c r="C6" s="2"/>
      <c r="D6" s="2"/>
      <c r="E6" s="2"/>
      <c r="F6" s="2"/>
      <c r="G6" s="2"/>
      <c r="H6" s="26"/>
      <c r="I6" s="26"/>
    </row>
    <row r="8" spans="7:9" ht="12.75">
      <c r="G8" s="28" t="s">
        <v>225</v>
      </c>
      <c r="I8" s="7"/>
    </row>
    <row r="9" spans="7:9" ht="12.75">
      <c r="G9" s="2"/>
      <c r="I9" s="7"/>
    </row>
    <row r="10" spans="7:9" ht="12.75">
      <c r="G10" s="10"/>
      <c r="I10" s="7"/>
    </row>
    <row r="11" spans="1:7" ht="12.75">
      <c r="A11" s="499" t="s">
        <v>205</v>
      </c>
      <c r="B11" s="494" t="s">
        <v>212</v>
      </c>
      <c r="C11" s="738" t="s">
        <v>211</v>
      </c>
      <c r="D11" s="494" t="s">
        <v>210</v>
      </c>
      <c r="E11" s="738" t="s">
        <v>209</v>
      </c>
      <c r="F11" s="479" t="s">
        <v>206</v>
      </c>
      <c r="G11" s="481"/>
    </row>
    <row r="12" spans="1:7" ht="12.75">
      <c r="A12" s="501"/>
      <c r="B12" s="496"/>
      <c r="C12" s="738"/>
      <c r="D12" s="496"/>
      <c r="E12" s="738"/>
      <c r="F12" s="43" t="s">
        <v>207</v>
      </c>
      <c r="G12" s="43" t="s">
        <v>208</v>
      </c>
    </row>
    <row r="13" spans="1:7" ht="15.75" customHeight="1">
      <c r="A13" s="1" t="s">
        <v>213</v>
      </c>
      <c r="B13" s="40">
        <v>31</v>
      </c>
      <c r="C13" s="40">
        <v>8</v>
      </c>
      <c r="D13" s="40">
        <v>2</v>
      </c>
      <c r="E13" s="40">
        <v>21</v>
      </c>
      <c r="F13" s="40">
        <f>D13+E13</f>
        <v>23</v>
      </c>
      <c r="G13" s="40">
        <f>F13*8</f>
        <v>184</v>
      </c>
    </row>
    <row r="14" spans="1:7" ht="15.75" customHeight="1">
      <c r="A14" s="1" t="s">
        <v>214</v>
      </c>
      <c r="B14" s="40">
        <v>29</v>
      </c>
      <c r="C14" s="40">
        <v>9</v>
      </c>
      <c r="D14" s="40">
        <v>0</v>
      </c>
      <c r="E14" s="40">
        <v>20</v>
      </c>
      <c r="F14" s="40">
        <f aca="true" t="shared" si="0" ref="F14:F24">D14+E14</f>
        <v>20</v>
      </c>
      <c r="G14" s="40">
        <f aca="true" t="shared" si="1" ref="G14:G24">F14*8</f>
        <v>160</v>
      </c>
    </row>
    <row r="15" spans="1:7" ht="15.75" customHeight="1">
      <c r="A15" s="1" t="s">
        <v>215</v>
      </c>
      <c r="B15" s="40">
        <v>31</v>
      </c>
      <c r="C15" s="40">
        <v>8</v>
      </c>
      <c r="D15" s="40">
        <v>1</v>
      </c>
      <c r="E15" s="40">
        <v>22</v>
      </c>
      <c r="F15" s="40">
        <f t="shared" si="0"/>
        <v>23</v>
      </c>
      <c r="G15" s="40">
        <f t="shared" si="1"/>
        <v>184</v>
      </c>
    </row>
    <row r="16" spans="1:7" ht="15.75" customHeight="1">
      <c r="A16" s="1" t="s">
        <v>216</v>
      </c>
      <c r="B16" s="40">
        <v>30</v>
      </c>
      <c r="C16" s="40">
        <v>8</v>
      </c>
      <c r="D16" s="40">
        <v>0</v>
      </c>
      <c r="E16" s="40">
        <v>22</v>
      </c>
      <c r="F16" s="40">
        <f t="shared" si="0"/>
        <v>22</v>
      </c>
      <c r="G16" s="40">
        <f t="shared" si="1"/>
        <v>176</v>
      </c>
    </row>
    <row r="17" spans="1:8" ht="15.75" customHeight="1">
      <c r="A17" s="1" t="s">
        <v>217</v>
      </c>
      <c r="B17" s="40">
        <v>31</v>
      </c>
      <c r="C17" s="40">
        <v>9</v>
      </c>
      <c r="D17" s="40">
        <v>2</v>
      </c>
      <c r="E17" s="40">
        <v>20</v>
      </c>
      <c r="F17" s="40">
        <f t="shared" si="0"/>
        <v>22</v>
      </c>
      <c r="G17" s="40">
        <f t="shared" si="1"/>
        <v>176</v>
      </c>
      <c r="H17" s="275"/>
    </row>
    <row r="18" spans="1:7" ht="15.75" customHeight="1">
      <c r="A18" s="1" t="s">
        <v>218</v>
      </c>
      <c r="B18" s="40">
        <v>30</v>
      </c>
      <c r="C18" s="40">
        <v>8</v>
      </c>
      <c r="D18" s="40">
        <v>0</v>
      </c>
      <c r="E18" s="40">
        <v>22</v>
      </c>
      <c r="F18" s="40">
        <f t="shared" si="0"/>
        <v>22</v>
      </c>
      <c r="G18" s="40">
        <f t="shared" si="1"/>
        <v>176</v>
      </c>
    </row>
    <row r="19" spans="1:7" ht="15.75" customHeight="1">
      <c r="A19" s="1" t="s">
        <v>219</v>
      </c>
      <c r="B19" s="40">
        <v>31</v>
      </c>
      <c r="C19" s="40">
        <v>8</v>
      </c>
      <c r="D19" s="40">
        <v>0</v>
      </c>
      <c r="E19" s="40">
        <v>23</v>
      </c>
      <c r="F19" s="40">
        <f t="shared" si="0"/>
        <v>23</v>
      </c>
      <c r="G19" s="40">
        <f t="shared" si="1"/>
        <v>184</v>
      </c>
    </row>
    <row r="20" spans="1:7" ht="15.75" customHeight="1">
      <c r="A20" s="1" t="s">
        <v>220</v>
      </c>
      <c r="B20" s="40">
        <v>31</v>
      </c>
      <c r="C20" s="40">
        <v>10</v>
      </c>
      <c r="D20" s="40">
        <v>0</v>
      </c>
      <c r="E20" s="40">
        <v>21</v>
      </c>
      <c r="F20" s="40">
        <f t="shared" si="0"/>
        <v>21</v>
      </c>
      <c r="G20" s="40">
        <f t="shared" si="1"/>
        <v>168</v>
      </c>
    </row>
    <row r="21" spans="1:7" ht="15.75" customHeight="1">
      <c r="A21" s="1" t="s">
        <v>221</v>
      </c>
      <c r="B21" s="40">
        <v>30</v>
      </c>
      <c r="C21" s="40">
        <v>8</v>
      </c>
      <c r="D21" s="40">
        <v>0</v>
      </c>
      <c r="E21" s="40">
        <v>22</v>
      </c>
      <c r="F21" s="40">
        <f t="shared" si="0"/>
        <v>22</v>
      </c>
      <c r="G21" s="40">
        <f t="shared" si="1"/>
        <v>176</v>
      </c>
    </row>
    <row r="22" spans="1:7" ht="15.75" customHeight="1">
      <c r="A22" s="1" t="s">
        <v>222</v>
      </c>
      <c r="B22" s="40">
        <v>31</v>
      </c>
      <c r="C22" s="40">
        <v>9</v>
      </c>
      <c r="D22" s="40">
        <v>0</v>
      </c>
      <c r="E22" s="40">
        <v>22</v>
      </c>
      <c r="F22" s="40">
        <f t="shared" si="0"/>
        <v>22</v>
      </c>
      <c r="G22" s="40">
        <f t="shared" si="1"/>
        <v>176</v>
      </c>
    </row>
    <row r="23" spans="1:7" ht="15.75" customHeight="1">
      <c r="A23" s="1" t="s">
        <v>223</v>
      </c>
      <c r="B23" s="40">
        <v>30</v>
      </c>
      <c r="C23" s="40">
        <v>8</v>
      </c>
      <c r="D23" s="40">
        <v>1</v>
      </c>
      <c r="E23" s="40">
        <v>21</v>
      </c>
      <c r="F23" s="40">
        <f t="shared" si="0"/>
        <v>22</v>
      </c>
      <c r="G23" s="40">
        <f t="shared" si="1"/>
        <v>176</v>
      </c>
    </row>
    <row r="24" spans="1:7" ht="15.75" customHeight="1">
      <c r="A24" s="1" t="s">
        <v>224</v>
      </c>
      <c r="B24" s="40">
        <v>31</v>
      </c>
      <c r="C24" s="40">
        <v>8</v>
      </c>
      <c r="D24" s="40">
        <v>0</v>
      </c>
      <c r="E24" s="40">
        <v>23</v>
      </c>
      <c r="F24" s="40">
        <f t="shared" si="0"/>
        <v>23</v>
      </c>
      <c r="G24" s="40">
        <f t="shared" si="1"/>
        <v>184</v>
      </c>
    </row>
    <row r="25" spans="1:7" ht="15.75" customHeight="1">
      <c r="A25" s="66" t="s">
        <v>132</v>
      </c>
      <c r="B25" s="61">
        <f aca="true" t="shared" si="2" ref="B25:G25">SUM(B13:B24)</f>
        <v>366</v>
      </c>
      <c r="C25" s="61">
        <f t="shared" si="2"/>
        <v>101</v>
      </c>
      <c r="D25" s="61">
        <f>SUM(D13:D24)</f>
        <v>6</v>
      </c>
      <c r="E25" s="61">
        <f t="shared" si="2"/>
        <v>259</v>
      </c>
      <c r="F25" s="61">
        <f t="shared" si="2"/>
        <v>265</v>
      </c>
      <c r="G25" s="53">
        <f t="shared" si="2"/>
        <v>2120</v>
      </c>
    </row>
  </sheetData>
  <sheetProtection/>
  <mergeCells count="9">
    <mergeCell ref="A1:D1"/>
    <mergeCell ref="A2:D2"/>
    <mergeCell ref="F11:G11"/>
    <mergeCell ref="E11:E12"/>
    <mergeCell ref="A11:A12"/>
    <mergeCell ref="B11:B12"/>
    <mergeCell ref="C11:C12"/>
    <mergeCell ref="A5:G5"/>
    <mergeCell ref="D11:D12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23">
      <selection activeCell="A71" sqref="A71"/>
    </sheetView>
  </sheetViews>
  <sheetFormatPr defaultColWidth="9.140625" defaultRowHeight="12.75"/>
  <cols>
    <col min="1" max="1" width="3.8515625" style="8" customWidth="1"/>
    <col min="2" max="2" width="27.28125" style="0" customWidth="1"/>
    <col min="3" max="3" width="6.2812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6.7109375" style="0" customWidth="1"/>
    <col min="13" max="13" width="8.7109375" style="0" customWidth="1"/>
    <col min="14" max="14" width="6.7109375" style="0" customWidth="1"/>
    <col min="15" max="15" width="8.7109375" style="0" customWidth="1"/>
  </cols>
  <sheetData>
    <row r="1" spans="1:15" ht="12.75">
      <c r="A1" s="67" t="s">
        <v>299</v>
      </c>
      <c r="B1" s="67"/>
      <c r="C1" s="67"/>
      <c r="D1" s="67"/>
      <c r="E1" s="67"/>
      <c r="F1" s="67"/>
      <c r="G1" s="38"/>
      <c r="H1" s="38"/>
      <c r="I1" s="38"/>
      <c r="J1" s="38"/>
      <c r="K1" s="38"/>
      <c r="L1" s="38"/>
      <c r="M1" s="38"/>
      <c r="N1" s="38"/>
      <c r="O1" s="254" t="s">
        <v>458</v>
      </c>
    </row>
    <row r="2" spans="1:15" ht="12.75">
      <c r="A2" s="67" t="s">
        <v>23</v>
      </c>
      <c r="B2" s="67"/>
      <c r="C2" s="67"/>
      <c r="D2" s="67"/>
      <c r="E2" s="255"/>
      <c r="F2" s="255"/>
      <c r="G2" s="256"/>
      <c r="H2" s="256"/>
      <c r="I2" s="256"/>
      <c r="J2" s="256"/>
      <c r="K2" s="256"/>
      <c r="L2" s="256"/>
      <c r="M2" s="38"/>
      <c r="N2" s="38"/>
      <c r="O2" s="8"/>
    </row>
    <row r="3" spans="1:15" s="55" customFormat="1" ht="12.75">
      <c r="A3" s="739" t="s">
        <v>524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</row>
    <row r="4" spans="1:15" ht="12.75">
      <c r="A4" s="25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 t="s">
        <v>494</v>
      </c>
    </row>
    <row r="5" spans="1:15" ht="12.75">
      <c r="A5" s="743" t="s">
        <v>459</v>
      </c>
      <c r="B5" s="745" t="s">
        <v>263</v>
      </c>
      <c r="C5" s="745" t="s">
        <v>264</v>
      </c>
      <c r="D5" s="740" t="s">
        <v>265</v>
      </c>
      <c r="E5" s="741"/>
      <c r="F5" s="740" t="s">
        <v>266</v>
      </c>
      <c r="G5" s="741"/>
      <c r="H5" s="740" t="s">
        <v>267</v>
      </c>
      <c r="I5" s="741"/>
      <c r="J5" s="740" t="s">
        <v>268</v>
      </c>
      <c r="K5" s="741"/>
      <c r="L5" s="740" t="s">
        <v>460</v>
      </c>
      <c r="M5" s="741"/>
      <c r="N5" s="740" t="s">
        <v>132</v>
      </c>
      <c r="O5" s="742"/>
    </row>
    <row r="6" spans="1:15" s="55" customFormat="1" ht="12" customHeight="1">
      <c r="A6" s="744"/>
      <c r="B6" s="746"/>
      <c r="C6" s="746"/>
      <c r="D6" s="65" t="s">
        <v>461</v>
      </c>
      <c r="E6" s="178" t="s">
        <v>462</v>
      </c>
      <c r="F6" s="65" t="s">
        <v>461</v>
      </c>
      <c r="G6" s="178" t="s">
        <v>462</v>
      </c>
      <c r="H6" s="65" t="s">
        <v>461</v>
      </c>
      <c r="I6" s="178" t="s">
        <v>462</v>
      </c>
      <c r="J6" s="65" t="s">
        <v>461</v>
      </c>
      <c r="K6" s="178" t="s">
        <v>462</v>
      </c>
      <c r="L6" s="65" t="s">
        <v>461</v>
      </c>
      <c r="M6" s="178" t="s">
        <v>462</v>
      </c>
      <c r="N6" s="65" t="s">
        <v>461</v>
      </c>
      <c r="O6" s="178" t="s">
        <v>462</v>
      </c>
    </row>
    <row r="7" spans="1:15" s="55" customFormat="1" ht="12" customHeight="1">
      <c r="A7" s="257">
        <v>1</v>
      </c>
      <c r="B7" s="258" t="s">
        <v>281</v>
      </c>
      <c r="C7" s="259" t="s">
        <v>231</v>
      </c>
      <c r="D7" s="216">
        <v>0.5</v>
      </c>
      <c r="E7" s="217">
        <v>36000</v>
      </c>
      <c r="F7" s="385">
        <v>2.5</v>
      </c>
      <c r="G7" s="217">
        <v>84000</v>
      </c>
      <c r="H7" s="216">
        <v>2.78</v>
      </c>
      <c r="I7" s="217">
        <v>379500</v>
      </c>
      <c r="J7" s="217">
        <v>0</v>
      </c>
      <c r="K7" s="217">
        <v>0</v>
      </c>
      <c r="L7" s="217">
        <v>0</v>
      </c>
      <c r="M7" s="217">
        <v>0</v>
      </c>
      <c r="N7" s="216">
        <v>0</v>
      </c>
      <c r="O7" s="258">
        <f aca="true" t="shared" si="0" ref="O7:O70">E7+G7+I7+K7+M7</f>
        <v>499500</v>
      </c>
    </row>
    <row r="8" spans="1:15" s="55" customFormat="1" ht="12" customHeight="1">
      <c r="A8" s="257">
        <v>2</v>
      </c>
      <c r="B8" s="258" t="s">
        <v>282</v>
      </c>
      <c r="C8" s="259" t="s">
        <v>139</v>
      </c>
      <c r="D8" s="217">
        <v>3</v>
      </c>
      <c r="E8" s="217">
        <v>30000</v>
      </c>
      <c r="F8" s="217">
        <v>1</v>
      </c>
      <c r="G8" s="217">
        <v>10000</v>
      </c>
      <c r="H8" s="217">
        <v>1</v>
      </c>
      <c r="I8" s="217">
        <v>50000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58">
        <f t="shared" si="0"/>
        <v>90000</v>
      </c>
    </row>
    <row r="9" spans="1:15" s="55" customFormat="1" ht="12" customHeight="1">
      <c r="A9" s="257">
        <v>3</v>
      </c>
      <c r="B9" s="258" t="s">
        <v>290</v>
      </c>
      <c r="C9" s="259" t="s">
        <v>139</v>
      </c>
      <c r="D9" s="217">
        <v>0</v>
      </c>
      <c r="E9" s="217">
        <v>0</v>
      </c>
      <c r="F9" s="217">
        <v>0</v>
      </c>
      <c r="G9" s="217">
        <v>0</v>
      </c>
      <c r="H9" s="217">
        <v>1</v>
      </c>
      <c r="I9" s="217">
        <v>225000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58">
        <f t="shared" si="0"/>
        <v>225000</v>
      </c>
    </row>
    <row r="10" spans="1:15" s="55" customFormat="1" ht="12" customHeight="1">
      <c r="A10" s="257">
        <v>4</v>
      </c>
      <c r="B10" s="260" t="s">
        <v>283</v>
      </c>
      <c r="C10" s="261" t="s">
        <v>145</v>
      </c>
      <c r="D10" s="262" t="s">
        <v>530</v>
      </c>
      <c r="E10" s="217">
        <v>30000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58">
        <f t="shared" si="0"/>
        <v>30000</v>
      </c>
    </row>
    <row r="11" spans="1:15" s="55" customFormat="1" ht="12" customHeight="1">
      <c r="A11" s="257">
        <v>5</v>
      </c>
      <c r="B11" s="258" t="s">
        <v>284</v>
      </c>
      <c r="C11" s="259" t="s">
        <v>139</v>
      </c>
      <c r="D11" s="217">
        <v>0</v>
      </c>
      <c r="E11" s="217">
        <v>0</v>
      </c>
      <c r="F11" s="217">
        <v>1</v>
      </c>
      <c r="G11" s="217">
        <v>400000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58">
        <f t="shared" si="0"/>
        <v>400000</v>
      </c>
    </row>
    <row r="12" spans="1:15" s="55" customFormat="1" ht="12" customHeight="1">
      <c r="A12" s="257">
        <v>6</v>
      </c>
      <c r="B12" s="258" t="s">
        <v>463</v>
      </c>
      <c r="C12" s="259" t="s">
        <v>139</v>
      </c>
      <c r="D12" s="217">
        <v>0</v>
      </c>
      <c r="E12" s="217">
        <v>0</v>
      </c>
      <c r="F12" s="217">
        <v>1</v>
      </c>
      <c r="G12" s="217">
        <v>2200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58">
        <f t="shared" si="0"/>
        <v>2200</v>
      </c>
    </row>
    <row r="13" spans="1:15" s="55" customFormat="1" ht="12" customHeight="1">
      <c r="A13" s="257">
        <v>7</v>
      </c>
      <c r="B13" s="263" t="s">
        <v>269</v>
      </c>
      <c r="C13" s="264" t="s">
        <v>139</v>
      </c>
      <c r="D13" s="217">
        <v>6</v>
      </c>
      <c r="E13" s="217">
        <v>6000</v>
      </c>
      <c r="F13" s="217">
        <v>6</v>
      </c>
      <c r="G13" s="217">
        <v>6000</v>
      </c>
      <c r="H13" s="217">
        <v>3</v>
      </c>
      <c r="I13" s="217">
        <v>3000</v>
      </c>
      <c r="J13" s="217">
        <v>3</v>
      </c>
      <c r="K13" s="217">
        <v>3000</v>
      </c>
      <c r="L13" s="217">
        <v>0</v>
      </c>
      <c r="M13" s="217">
        <v>0</v>
      </c>
      <c r="N13" s="217">
        <v>0</v>
      </c>
      <c r="O13" s="258">
        <f t="shared" si="0"/>
        <v>18000</v>
      </c>
    </row>
    <row r="14" spans="1:15" s="55" customFormat="1" ht="12" customHeight="1">
      <c r="A14" s="257">
        <v>8</v>
      </c>
      <c r="B14" s="263" t="s">
        <v>364</v>
      </c>
      <c r="C14" s="264" t="s">
        <v>139</v>
      </c>
      <c r="D14" s="217">
        <v>0</v>
      </c>
      <c r="E14" s="217">
        <v>0</v>
      </c>
      <c r="F14" s="217">
        <v>0</v>
      </c>
      <c r="G14" s="217">
        <v>0</v>
      </c>
      <c r="H14" s="217">
        <v>2</v>
      </c>
      <c r="I14" s="217">
        <v>1600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58">
        <f t="shared" si="0"/>
        <v>1600</v>
      </c>
    </row>
    <row r="15" spans="1:15" s="55" customFormat="1" ht="12" customHeight="1">
      <c r="A15" s="257">
        <v>9</v>
      </c>
      <c r="B15" s="263" t="s">
        <v>464</v>
      </c>
      <c r="C15" s="264"/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500</v>
      </c>
      <c r="J15" s="217">
        <v>0</v>
      </c>
      <c r="K15" s="217">
        <v>200</v>
      </c>
      <c r="L15" s="217">
        <v>0</v>
      </c>
      <c r="M15" s="217">
        <v>0</v>
      </c>
      <c r="N15" s="217">
        <v>0</v>
      </c>
      <c r="O15" s="258">
        <f t="shared" si="0"/>
        <v>700</v>
      </c>
    </row>
    <row r="16" spans="1:15" s="55" customFormat="1" ht="12" customHeight="1">
      <c r="A16" s="257">
        <v>10</v>
      </c>
      <c r="B16" s="263" t="s">
        <v>374</v>
      </c>
      <c r="C16" s="264" t="s">
        <v>139</v>
      </c>
      <c r="D16" s="217">
        <v>1</v>
      </c>
      <c r="E16" s="217">
        <v>30000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1</v>
      </c>
      <c r="M16" s="217">
        <v>60000</v>
      </c>
      <c r="N16" s="217">
        <v>0</v>
      </c>
      <c r="O16" s="258">
        <f t="shared" si="0"/>
        <v>90000</v>
      </c>
    </row>
    <row r="17" spans="1:15" s="55" customFormat="1" ht="12" customHeight="1">
      <c r="A17" s="257">
        <v>11</v>
      </c>
      <c r="B17" s="263" t="s">
        <v>465</v>
      </c>
      <c r="C17" s="264" t="s">
        <v>139</v>
      </c>
      <c r="D17" s="217">
        <v>1</v>
      </c>
      <c r="E17" s="217">
        <v>30000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58">
        <f t="shared" si="0"/>
        <v>30000</v>
      </c>
    </row>
    <row r="18" spans="1:15" s="55" customFormat="1" ht="12" customHeight="1">
      <c r="A18" s="257">
        <v>12</v>
      </c>
      <c r="B18" s="263" t="s">
        <v>466</v>
      </c>
      <c r="C18" s="264" t="s">
        <v>139</v>
      </c>
      <c r="D18" s="217">
        <v>0</v>
      </c>
      <c r="E18" s="217">
        <v>0</v>
      </c>
      <c r="F18" s="217">
        <v>0</v>
      </c>
      <c r="G18" s="217">
        <v>0</v>
      </c>
      <c r="H18" s="217">
        <v>4</v>
      </c>
      <c r="I18" s="217">
        <v>4000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58">
        <f t="shared" si="0"/>
        <v>4000</v>
      </c>
    </row>
    <row r="19" spans="1:15" s="55" customFormat="1" ht="12" customHeight="1">
      <c r="A19" s="257">
        <v>13</v>
      </c>
      <c r="B19" s="263" t="s">
        <v>400</v>
      </c>
      <c r="C19" s="264" t="s">
        <v>139</v>
      </c>
      <c r="D19" s="217">
        <v>0</v>
      </c>
      <c r="E19" s="217">
        <v>0</v>
      </c>
      <c r="F19" s="217">
        <v>2</v>
      </c>
      <c r="G19" s="217">
        <v>91000</v>
      </c>
      <c r="H19" s="217">
        <v>0</v>
      </c>
      <c r="I19" s="217">
        <v>0</v>
      </c>
      <c r="J19" s="217">
        <v>1</v>
      </c>
      <c r="K19" s="217">
        <v>40000</v>
      </c>
      <c r="L19" s="217">
        <v>1</v>
      </c>
      <c r="M19" s="217">
        <v>50000</v>
      </c>
      <c r="N19" s="217">
        <v>0</v>
      </c>
      <c r="O19" s="258">
        <f t="shared" si="0"/>
        <v>181000</v>
      </c>
    </row>
    <row r="20" spans="1:15" s="55" customFormat="1" ht="12" customHeight="1">
      <c r="A20" s="257">
        <v>14</v>
      </c>
      <c r="B20" s="263" t="s">
        <v>285</v>
      </c>
      <c r="C20" s="264" t="s">
        <v>139</v>
      </c>
      <c r="D20" s="217">
        <v>1</v>
      </c>
      <c r="E20" s="217">
        <v>30000</v>
      </c>
      <c r="F20" s="217">
        <v>1</v>
      </c>
      <c r="G20" s="217">
        <v>30000</v>
      </c>
      <c r="H20" s="217">
        <v>2</v>
      </c>
      <c r="I20" s="217">
        <v>60000</v>
      </c>
      <c r="J20" s="217">
        <v>0</v>
      </c>
      <c r="K20" s="217">
        <v>0</v>
      </c>
      <c r="L20" s="217">
        <v>1</v>
      </c>
      <c r="M20" s="217">
        <v>30000</v>
      </c>
      <c r="N20" s="217">
        <v>0</v>
      </c>
      <c r="O20" s="258">
        <f t="shared" si="0"/>
        <v>150000</v>
      </c>
    </row>
    <row r="21" spans="1:15" s="55" customFormat="1" ht="12" customHeight="1">
      <c r="A21" s="257">
        <v>15</v>
      </c>
      <c r="B21" s="263" t="s">
        <v>401</v>
      </c>
      <c r="C21" s="264" t="s">
        <v>139</v>
      </c>
      <c r="D21" s="217">
        <v>2</v>
      </c>
      <c r="E21" s="217">
        <v>2500</v>
      </c>
      <c r="F21" s="217">
        <v>2</v>
      </c>
      <c r="G21" s="217">
        <v>2400</v>
      </c>
      <c r="H21" s="217">
        <v>2</v>
      </c>
      <c r="I21" s="217">
        <v>2500</v>
      </c>
      <c r="J21" s="217">
        <v>3</v>
      </c>
      <c r="K21" s="217">
        <v>3000</v>
      </c>
      <c r="L21" s="217">
        <v>5</v>
      </c>
      <c r="M21" s="217">
        <v>5000</v>
      </c>
      <c r="N21" s="217">
        <v>0</v>
      </c>
      <c r="O21" s="258">
        <f t="shared" si="0"/>
        <v>15400</v>
      </c>
    </row>
    <row r="22" spans="1:15" s="55" customFormat="1" ht="12" customHeight="1">
      <c r="A22" s="257">
        <v>16</v>
      </c>
      <c r="B22" s="265" t="s">
        <v>286</v>
      </c>
      <c r="C22" s="264" t="s">
        <v>139</v>
      </c>
      <c r="D22" s="217">
        <v>0</v>
      </c>
      <c r="E22" s="217">
        <v>0</v>
      </c>
      <c r="F22" s="217">
        <v>2</v>
      </c>
      <c r="G22" s="217">
        <v>400</v>
      </c>
      <c r="H22" s="217">
        <v>2</v>
      </c>
      <c r="I22" s="217">
        <v>400</v>
      </c>
      <c r="J22" s="217">
        <v>1</v>
      </c>
      <c r="K22" s="217">
        <v>200</v>
      </c>
      <c r="L22" s="217">
        <v>5</v>
      </c>
      <c r="M22" s="217">
        <v>1000</v>
      </c>
      <c r="N22" s="217">
        <v>0</v>
      </c>
      <c r="O22" s="258">
        <f t="shared" si="0"/>
        <v>2000</v>
      </c>
    </row>
    <row r="23" spans="1:15" s="55" customFormat="1" ht="12" customHeight="1">
      <c r="A23" s="257">
        <v>17</v>
      </c>
      <c r="B23" s="265" t="s">
        <v>467</v>
      </c>
      <c r="C23" s="264" t="s">
        <v>139</v>
      </c>
      <c r="D23" s="217">
        <v>1</v>
      </c>
      <c r="E23" s="217">
        <v>500</v>
      </c>
      <c r="F23" s="217">
        <v>0</v>
      </c>
      <c r="G23" s="217">
        <v>0</v>
      </c>
      <c r="H23" s="217">
        <v>1</v>
      </c>
      <c r="I23" s="217">
        <v>500</v>
      </c>
      <c r="J23" s="217">
        <v>1</v>
      </c>
      <c r="K23" s="217">
        <v>500</v>
      </c>
      <c r="L23" s="217">
        <v>0</v>
      </c>
      <c r="M23" s="217">
        <v>0</v>
      </c>
      <c r="N23" s="217">
        <v>0</v>
      </c>
      <c r="O23" s="258">
        <f t="shared" si="0"/>
        <v>1500</v>
      </c>
    </row>
    <row r="24" spans="1:15" s="55" customFormat="1" ht="12" customHeight="1">
      <c r="A24" s="257">
        <v>18</v>
      </c>
      <c r="B24" s="265" t="s">
        <v>468</v>
      </c>
      <c r="C24" s="264" t="s">
        <v>139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1</v>
      </c>
      <c r="K24" s="217">
        <v>1000</v>
      </c>
      <c r="L24" s="217">
        <v>0</v>
      </c>
      <c r="M24" s="217">
        <v>0</v>
      </c>
      <c r="N24" s="217">
        <v>0</v>
      </c>
      <c r="O24" s="258">
        <f t="shared" si="0"/>
        <v>1000</v>
      </c>
    </row>
    <row r="25" spans="1:15" s="55" customFormat="1" ht="12" customHeight="1">
      <c r="A25" s="257">
        <v>19</v>
      </c>
      <c r="B25" s="265" t="s">
        <v>618</v>
      </c>
      <c r="C25" s="264" t="s">
        <v>139</v>
      </c>
      <c r="D25" s="217">
        <v>5</v>
      </c>
      <c r="E25" s="217">
        <v>1500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58">
        <f t="shared" si="0"/>
        <v>1500</v>
      </c>
    </row>
    <row r="26" spans="1:15" s="55" customFormat="1" ht="12" customHeight="1">
      <c r="A26" s="257">
        <v>20</v>
      </c>
      <c r="B26" s="265" t="s">
        <v>469</v>
      </c>
      <c r="C26" s="264" t="s">
        <v>139</v>
      </c>
      <c r="D26" s="217">
        <v>0</v>
      </c>
      <c r="E26" s="217">
        <v>0</v>
      </c>
      <c r="F26" s="217">
        <v>1</v>
      </c>
      <c r="G26" s="217">
        <v>1500</v>
      </c>
      <c r="H26" s="217">
        <v>2</v>
      </c>
      <c r="I26" s="217">
        <v>3000</v>
      </c>
      <c r="J26" s="217">
        <v>1</v>
      </c>
      <c r="K26" s="217">
        <v>2000</v>
      </c>
      <c r="L26" s="217">
        <v>0</v>
      </c>
      <c r="M26" s="217">
        <v>0</v>
      </c>
      <c r="N26" s="217">
        <v>0</v>
      </c>
      <c r="O26" s="258">
        <f t="shared" si="0"/>
        <v>6500</v>
      </c>
    </row>
    <row r="27" spans="1:15" s="55" customFormat="1" ht="12" customHeight="1">
      <c r="A27" s="257">
        <v>21</v>
      </c>
      <c r="B27" s="263" t="s">
        <v>287</v>
      </c>
      <c r="C27" s="264" t="s">
        <v>139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/>
      <c r="K27" s="217"/>
      <c r="L27" s="217">
        <v>0</v>
      </c>
      <c r="M27" s="217">
        <v>0</v>
      </c>
      <c r="N27" s="217">
        <v>0</v>
      </c>
      <c r="O27" s="258">
        <f t="shared" si="0"/>
        <v>0</v>
      </c>
    </row>
    <row r="28" spans="1:15" s="55" customFormat="1" ht="12" customHeight="1">
      <c r="A28" s="257">
        <v>22</v>
      </c>
      <c r="B28" s="263" t="s">
        <v>288</v>
      </c>
      <c r="C28" s="264" t="s">
        <v>139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1</v>
      </c>
      <c r="K28" s="217">
        <v>2000</v>
      </c>
      <c r="L28" s="217">
        <v>0</v>
      </c>
      <c r="M28" s="217">
        <v>0</v>
      </c>
      <c r="N28" s="217">
        <v>0</v>
      </c>
      <c r="O28" s="258">
        <f t="shared" si="0"/>
        <v>2000</v>
      </c>
    </row>
    <row r="29" spans="1:15" s="55" customFormat="1" ht="12" customHeight="1">
      <c r="A29" s="257">
        <v>23</v>
      </c>
      <c r="B29" s="263" t="s">
        <v>470</v>
      </c>
      <c r="C29" s="264" t="s">
        <v>139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2</v>
      </c>
      <c r="K29" s="217">
        <v>2000</v>
      </c>
      <c r="L29" s="217">
        <v>0</v>
      </c>
      <c r="M29" s="217">
        <v>0</v>
      </c>
      <c r="N29" s="217">
        <v>0</v>
      </c>
      <c r="O29" s="258">
        <f t="shared" si="0"/>
        <v>2000</v>
      </c>
    </row>
    <row r="30" spans="1:15" s="55" customFormat="1" ht="12" customHeight="1">
      <c r="A30" s="257">
        <v>24</v>
      </c>
      <c r="B30" s="266" t="s">
        <v>471</v>
      </c>
      <c r="C30" s="264" t="s">
        <v>139</v>
      </c>
      <c r="D30" s="217">
        <v>0</v>
      </c>
      <c r="E30" s="217">
        <v>3000</v>
      </c>
      <c r="F30" s="217"/>
      <c r="G30" s="217">
        <v>10000</v>
      </c>
      <c r="H30" s="217"/>
      <c r="I30" s="217">
        <v>6000</v>
      </c>
      <c r="J30" s="217">
        <v>0</v>
      </c>
      <c r="K30" s="217">
        <v>3000</v>
      </c>
      <c r="L30" s="217">
        <v>0</v>
      </c>
      <c r="M30" s="217">
        <v>5000</v>
      </c>
      <c r="N30" s="217">
        <v>0</v>
      </c>
      <c r="O30" s="258">
        <f t="shared" si="0"/>
        <v>27000</v>
      </c>
    </row>
    <row r="31" spans="1:15" s="55" customFormat="1" ht="12" customHeight="1">
      <c r="A31" s="257">
        <v>25</v>
      </c>
      <c r="B31" s="263" t="s">
        <v>402</v>
      </c>
      <c r="C31" s="264" t="s">
        <v>139</v>
      </c>
      <c r="D31" s="217">
        <v>0</v>
      </c>
      <c r="E31" s="217">
        <v>50000</v>
      </c>
      <c r="F31" s="217"/>
      <c r="G31" s="217">
        <v>5000</v>
      </c>
      <c r="H31" s="217">
        <v>1</v>
      </c>
      <c r="I31" s="217">
        <v>10000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58">
        <f t="shared" si="0"/>
        <v>65000</v>
      </c>
    </row>
    <row r="32" spans="1:15" s="55" customFormat="1" ht="12" customHeight="1">
      <c r="A32" s="257">
        <v>26</v>
      </c>
      <c r="B32" s="263" t="s">
        <v>375</v>
      </c>
      <c r="C32" s="264" t="s">
        <v>139</v>
      </c>
      <c r="D32" s="217">
        <v>0</v>
      </c>
      <c r="E32" s="217">
        <v>30000</v>
      </c>
      <c r="F32" s="217"/>
      <c r="G32" s="217">
        <v>10000</v>
      </c>
      <c r="H32" s="217">
        <v>1</v>
      </c>
      <c r="I32" s="217">
        <v>8000</v>
      </c>
      <c r="J32" s="217">
        <v>0</v>
      </c>
      <c r="K32" s="217">
        <v>0</v>
      </c>
      <c r="L32" s="217">
        <v>0</v>
      </c>
      <c r="M32" s="217">
        <v>5000</v>
      </c>
      <c r="N32" s="217">
        <v>0</v>
      </c>
      <c r="O32" s="258">
        <f t="shared" si="0"/>
        <v>53000</v>
      </c>
    </row>
    <row r="33" spans="1:15" s="55" customFormat="1" ht="12" customHeight="1">
      <c r="A33" s="257">
        <v>27</v>
      </c>
      <c r="B33" s="263" t="s">
        <v>619</v>
      </c>
      <c r="C33" s="264" t="s">
        <v>493</v>
      </c>
      <c r="D33" s="217">
        <v>0</v>
      </c>
      <c r="E33" s="217">
        <v>60000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58">
        <f t="shared" si="0"/>
        <v>60000</v>
      </c>
    </row>
    <row r="34" spans="1:15" s="55" customFormat="1" ht="12" customHeight="1">
      <c r="A34" s="257">
        <v>28</v>
      </c>
      <c r="B34" s="263" t="s">
        <v>472</v>
      </c>
      <c r="C34" s="264" t="s">
        <v>139</v>
      </c>
      <c r="D34" s="217">
        <v>0</v>
      </c>
      <c r="E34" s="217">
        <v>0</v>
      </c>
      <c r="F34" s="217">
        <v>0</v>
      </c>
      <c r="G34" s="217">
        <v>0</v>
      </c>
      <c r="H34" s="217">
        <v>1</v>
      </c>
      <c r="I34" s="217">
        <v>10000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58">
        <f t="shared" si="0"/>
        <v>10000</v>
      </c>
    </row>
    <row r="35" spans="1:15" s="55" customFormat="1" ht="12" customHeight="1">
      <c r="A35" s="257">
        <v>29</v>
      </c>
      <c r="B35" s="263" t="s">
        <v>298</v>
      </c>
      <c r="C35" s="264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15000</v>
      </c>
      <c r="J35" s="217">
        <v>0</v>
      </c>
      <c r="K35" s="217">
        <v>2000</v>
      </c>
      <c r="L35" s="217">
        <v>0</v>
      </c>
      <c r="M35" s="217">
        <v>0</v>
      </c>
      <c r="N35" s="217">
        <v>0</v>
      </c>
      <c r="O35" s="258">
        <f t="shared" si="0"/>
        <v>17000</v>
      </c>
    </row>
    <row r="36" spans="1:15" s="55" customFormat="1" ht="12" customHeight="1">
      <c r="A36" s="257">
        <v>30</v>
      </c>
      <c r="B36" s="263" t="s">
        <v>398</v>
      </c>
      <c r="C36" s="264">
        <v>0</v>
      </c>
      <c r="D36" s="217"/>
      <c r="E36" s="217">
        <v>10000</v>
      </c>
      <c r="F36" s="217">
        <v>0</v>
      </c>
      <c r="G36" s="217">
        <v>0</v>
      </c>
      <c r="H36" s="217">
        <v>0</v>
      </c>
      <c r="I36" s="217">
        <v>20000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58">
        <f t="shared" si="0"/>
        <v>30000</v>
      </c>
    </row>
    <row r="37" spans="1:15" s="55" customFormat="1" ht="12" customHeight="1">
      <c r="A37" s="257">
        <v>31</v>
      </c>
      <c r="B37" s="266" t="s">
        <v>473</v>
      </c>
      <c r="C37" s="264">
        <v>0</v>
      </c>
      <c r="D37" s="217">
        <v>0</v>
      </c>
      <c r="E37" s="217">
        <v>5000</v>
      </c>
      <c r="F37" s="217"/>
      <c r="G37" s="217">
        <v>6000</v>
      </c>
      <c r="H37" s="217">
        <v>0</v>
      </c>
      <c r="I37" s="217">
        <v>5000</v>
      </c>
      <c r="J37" s="217">
        <v>0</v>
      </c>
      <c r="K37" s="217">
        <v>0</v>
      </c>
      <c r="L37" s="217">
        <v>0</v>
      </c>
      <c r="M37" s="217">
        <v>5000</v>
      </c>
      <c r="N37" s="217">
        <v>0</v>
      </c>
      <c r="O37" s="258">
        <f t="shared" si="0"/>
        <v>21000</v>
      </c>
    </row>
    <row r="38" spans="1:15" s="55" customFormat="1" ht="12" customHeight="1">
      <c r="A38" s="257">
        <v>32</v>
      </c>
      <c r="B38" s="266" t="s">
        <v>620</v>
      </c>
      <c r="C38" s="264" t="s">
        <v>139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217">
        <v>2</v>
      </c>
      <c r="K38" s="217">
        <v>1000</v>
      </c>
      <c r="L38" s="217">
        <v>0</v>
      </c>
      <c r="M38" s="217">
        <v>0</v>
      </c>
      <c r="N38" s="217">
        <v>0</v>
      </c>
      <c r="O38" s="258">
        <f t="shared" si="0"/>
        <v>1000</v>
      </c>
    </row>
    <row r="39" spans="1:15" s="55" customFormat="1" ht="12" customHeight="1">
      <c r="A39" s="257">
        <v>33</v>
      </c>
      <c r="B39" s="266" t="s">
        <v>621</v>
      </c>
      <c r="C39" s="264" t="s">
        <v>139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1</v>
      </c>
      <c r="K39" s="217">
        <v>10000</v>
      </c>
      <c r="L39" s="217">
        <v>0</v>
      </c>
      <c r="M39" s="217">
        <v>0</v>
      </c>
      <c r="N39" s="217">
        <v>0</v>
      </c>
      <c r="O39" s="258">
        <f t="shared" si="0"/>
        <v>10000</v>
      </c>
    </row>
    <row r="40" spans="1:15" s="55" customFormat="1" ht="12" customHeight="1">
      <c r="A40" s="257">
        <v>34</v>
      </c>
      <c r="B40" s="266" t="s">
        <v>474</v>
      </c>
      <c r="C40" s="264" t="s">
        <v>139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  <c r="M40" s="217">
        <v>0</v>
      </c>
      <c r="N40" s="217">
        <v>0</v>
      </c>
      <c r="O40" s="258">
        <f t="shared" si="0"/>
        <v>0</v>
      </c>
    </row>
    <row r="41" spans="1:15" s="55" customFormat="1" ht="12" customHeight="1">
      <c r="A41" s="257">
        <v>35</v>
      </c>
      <c r="B41" s="266" t="s">
        <v>622</v>
      </c>
      <c r="C41" s="264" t="s">
        <v>139</v>
      </c>
      <c r="D41" s="217">
        <v>3</v>
      </c>
      <c r="E41" s="217">
        <v>3000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7">
        <v>0</v>
      </c>
      <c r="O41" s="258">
        <f t="shared" si="0"/>
        <v>3000</v>
      </c>
    </row>
    <row r="42" spans="1:15" s="55" customFormat="1" ht="12" customHeight="1">
      <c r="A42" s="257">
        <v>36</v>
      </c>
      <c r="B42" s="263" t="s">
        <v>475</v>
      </c>
      <c r="C42" s="264" t="s">
        <v>139</v>
      </c>
      <c r="D42" s="217">
        <v>0</v>
      </c>
      <c r="E42" s="217">
        <v>0</v>
      </c>
      <c r="F42" s="217">
        <v>0</v>
      </c>
      <c r="G42" s="217">
        <v>0</v>
      </c>
      <c r="H42" s="217">
        <v>1</v>
      </c>
      <c r="I42" s="217">
        <v>130000</v>
      </c>
      <c r="J42" s="217">
        <v>0</v>
      </c>
      <c r="K42" s="217">
        <v>0</v>
      </c>
      <c r="L42" s="217">
        <v>0</v>
      </c>
      <c r="M42" s="217">
        <v>0</v>
      </c>
      <c r="N42" s="217">
        <v>0</v>
      </c>
      <c r="O42" s="258">
        <f t="shared" si="0"/>
        <v>130000</v>
      </c>
    </row>
    <row r="43" spans="1:15" s="55" customFormat="1" ht="12" customHeight="1">
      <c r="A43" s="257">
        <v>37</v>
      </c>
      <c r="B43" s="263" t="s">
        <v>476</v>
      </c>
      <c r="C43" s="264" t="s">
        <v>139</v>
      </c>
      <c r="D43" s="217">
        <v>0</v>
      </c>
      <c r="E43" s="217">
        <v>0</v>
      </c>
      <c r="F43" s="217">
        <v>0</v>
      </c>
      <c r="G43" s="217">
        <v>0</v>
      </c>
      <c r="H43" s="217">
        <v>1</v>
      </c>
      <c r="I43" s="217">
        <v>13000</v>
      </c>
      <c r="J43" s="217">
        <v>0</v>
      </c>
      <c r="K43" s="217">
        <v>0</v>
      </c>
      <c r="L43" s="217">
        <v>0</v>
      </c>
      <c r="M43" s="217">
        <v>0</v>
      </c>
      <c r="N43" s="217">
        <v>0</v>
      </c>
      <c r="O43" s="258">
        <f t="shared" si="0"/>
        <v>13000</v>
      </c>
    </row>
    <row r="44" spans="1:15" s="218" customFormat="1" ht="12" customHeight="1">
      <c r="A44" s="257">
        <v>38</v>
      </c>
      <c r="B44" s="263" t="s">
        <v>531</v>
      </c>
      <c r="C44" s="264" t="s">
        <v>139</v>
      </c>
      <c r="D44" s="217">
        <v>3</v>
      </c>
      <c r="E44" s="217">
        <v>3000</v>
      </c>
      <c r="F44" s="217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0</v>
      </c>
      <c r="O44" s="258">
        <f t="shared" si="0"/>
        <v>3000</v>
      </c>
    </row>
    <row r="45" spans="1:15" ht="12.75">
      <c r="A45" s="257">
        <v>39</v>
      </c>
      <c r="B45" s="263" t="s">
        <v>477</v>
      </c>
      <c r="C45" s="264" t="s">
        <v>139</v>
      </c>
      <c r="D45" s="217">
        <v>0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7">
        <v>0</v>
      </c>
      <c r="O45" s="258">
        <f t="shared" si="0"/>
        <v>0</v>
      </c>
    </row>
    <row r="46" spans="1:15" ht="12.75">
      <c r="A46" s="257">
        <v>40</v>
      </c>
      <c r="B46" s="263" t="s">
        <v>478</v>
      </c>
      <c r="C46" s="264" t="s">
        <v>139</v>
      </c>
      <c r="D46" s="217">
        <v>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v>0</v>
      </c>
      <c r="L46" s="217">
        <v>0</v>
      </c>
      <c r="M46" s="217">
        <v>0</v>
      </c>
      <c r="N46" s="217">
        <v>0</v>
      </c>
      <c r="O46" s="258">
        <f t="shared" si="0"/>
        <v>0</v>
      </c>
    </row>
    <row r="47" spans="1:15" ht="12.75">
      <c r="A47" s="257">
        <v>41</v>
      </c>
      <c r="B47" s="267" t="s">
        <v>479</v>
      </c>
      <c r="C47" s="268" t="s">
        <v>139</v>
      </c>
      <c r="D47" s="217">
        <v>0</v>
      </c>
      <c r="E47" s="217">
        <v>0</v>
      </c>
      <c r="F47" s="217">
        <v>0</v>
      </c>
      <c r="G47" s="217">
        <v>0</v>
      </c>
      <c r="H47" s="217">
        <v>1</v>
      </c>
      <c r="I47" s="217">
        <v>60000</v>
      </c>
      <c r="J47" s="217">
        <v>0</v>
      </c>
      <c r="K47" s="217">
        <v>0</v>
      </c>
      <c r="L47" s="217">
        <v>0</v>
      </c>
      <c r="M47" s="217">
        <v>0</v>
      </c>
      <c r="N47" s="217">
        <v>0</v>
      </c>
      <c r="O47" s="258">
        <f t="shared" si="0"/>
        <v>60000</v>
      </c>
    </row>
    <row r="48" spans="1:15" ht="12.75">
      <c r="A48" s="257">
        <v>42</v>
      </c>
      <c r="B48" s="267" t="s">
        <v>623</v>
      </c>
      <c r="C48" s="268" t="s">
        <v>493</v>
      </c>
      <c r="D48" s="217">
        <v>0</v>
      </c>
      <c r="E48" s="217">
        <v>0</v>
      </c>
      <c r="F48" s="217">
        <v>0</v>
      </c>
      <c r="G48" s="217">
        <v>0</v>
      </c>
      <c r="H48" s="217">
        <v>1</v>
      </c>
      <c r="I48" s="217">
        <v>50000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58">
        <f t="shared" si="0"/>
        <v>50000</v>
      </c>
    </row>
    <row r="49" spans="1:15" ht="12.75">
      <c r="A49" s="257">
        <v>43</v>
      </c>
      <c r="B49" s="267" t="s">
        <v>365</v>
      </c>
      <c r="C49" s="268" t="s">
        <v>139</v>
      </c>
      <c r="D49" s="217">
        <v>0</v>
      </c>
      <c r="E49" s="217">
        <v>0</v>
      </c>
      <c r="F49" s="217">
        <v>0</v>
      </c>
      <c r="G49" s="217">
        <v>0</v>
      </c>
      <c r="H49" s="217">
        <v>1</v>
      </c>
      <c r="I49" s="217">
        <v>400</v>
      </c>
      <c r="J49" s="217">
        <v>1</v>
      </c>
      <c r="K49" s="217">
        <v>400</v>
      </c>
      <c r="L49" s="217">
        <v>0</v>
      </c>
      <c r="M49" s="217">
        <v>0</v>
      </c>
      <c r="N49" s="217">
        <v>0</v>
      </c>
      <c r="O49" s="258">
        <f t="shared" si="0"/>
        <v>800</v>
      </c>
    </row>
    <row r="50" spans="1:15" ht="12.75">
      <c r="A50" s="257">
        <v>44</v>
      </c>
      <c r="B50" s="267" t="s">
        <v>480</v>
      </c>
      <c r="C50" s="268" t="s">
        <v>139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2</v>
      </c>
      <c r="K50" s="217">
        <v>100</v>
      </c>
      <c r="L50" s="217">
        <v>0</v>
      </c>
      <c r="M50" s="217">
        <v>0</v>
      </c>
      <c r="N50" s="217">
        <v>0</v>
      </c>
      <c r="O50" s="258">
        <f t="shared" si="0"/>
        <v>100</v>
      </c>
    </row>
    <row r="51" spans="1:15" ht="12.75">
      <c r="A51" s="257">
        <v>45</v>
      </c>
      <c r="B51" s="267" t="s">
        <v>624</v>
      </c>
      <c r="C51" s="268" t="s">
        <v>139</v>
      </c>
      <c r="D51" s="217">
        <v>0</v>
      </c>
      <c r="E51" s="217">
        <v>0</v>
      </c>
      <c r="F51" s="217">
        <v>0</v>
      </c>
      <c r="G51" s="217">
        <v>0</v>
      </c>
      <c r="H51" s="217">
        <v>2</v>
      </c>
      <c r="I51" s="217">
        <v>10000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58">
        <f t="shared" si="0"/>
        <v>10000</v>
      </c>
    </row>
    <row r="52" spans="1:15" ht="12.75">
      <c r="A52" s="257">
        <v>46</v>
      </c>
      <c r="B52" s="267" t="s">
        <v>481</v>
      </c>
      <c r="C52" s="268" t="s">
        <v>139</v>
      </c>
      <c r="D52" s="217">
        <v>0</v>
      </c>
      <c r="E52" s="217">
        <v>0</v>
      </c>
      <c r="F52" s="217">
        <v>2</v>
      </c>
      <c r="G52" s="217">
        <v>800</v>
      </c>
      <c r="H52" s="217">
        <v>0</v>
      </c>
      <c r="I52" s="217">
        <v>0</v>
      </c>
      <c r="J52" s="217"/>
      <c r="K52" s="217"/>
      <c r="L52" s="217">
        <v>0</v>
      </c>
      <c r="M52" s="217">
        <v>0</v>
      </c>
      <c r="N52" s="217">
        <v>0</v>
      </c>
      <c r="O52" s="258">
        <f t="shared" si="0"/>
        <v>800</v>
      </c>
    </row>
    <row r="53" spans="1:15" ht="12.75">
      <c r="A53" s="257">
        <v>47</v>
      </c>
      <c r="B53" s="267" t="s">
        <v>482</v>
      </c>
      <c r="C53" s="268" t="s">
        <v>139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1</v>
      </c>
      <c r="K53" s="217">
        <v>1000</v>
      </c>
      <c r="L53" s="217">
        <v>0</v>
      </c>
      <c r="M53" s="217">
        <v>0</v>
      </c>
      <c r="N53" s="217">
        <v>0</v>
      </c>
      <c r="O53" s="258">
        <f t="shared" si="0"/>
        <v>1000</v>
      </c>
    </row>
    <row r="54" spans="1:15" ht="12.75">
      <c r="A54" s="257">
        <v>48</v>
      </c>
      <c r="B54" s="267" t="s">
        <v>483</v>
      </c>
      <c r="C54" s="268" t="s">
        <v>139</v>
      </c>
      <c r="D54" s="217">
        <v>1</v>
      </c>
      <c r="E54" s="217">
        <v>250</v>
      </c>
      <c r="F54" s="217">
        <v>0</v>
      </c>
      <c r="G54" s="217">
        <v>0</v>
      </c>
      <c r="H54" s="217">
        <v>0</v>
      </c>
      <c r="I54" s="217">
        <v>0</v>
      </c>
      <c r="J54" s="217">
        <v>1</v>
      </c>
      <c r="K54" s="217">
        <v>400</v>
      </c>
      <c r="L54" s="217">
        <v>0</v>
      </c>
      <c r="M54" s="217">
        <v>0</v>
      </c>
      <c r="N54" s="217">
        <v>0</v>
      </c>
      <c r="O54" s="258">
        <f t="shared" si="0"/>
        <v>650</v>
      </c>
    </row>
    <row r="55" spans="1:15" ht="12.75">
      <c r="A55" s="257">
        <v>49</v>
      </c>
      <c r="B55" s="267" t="s">
        <v>484</v>
      </c>
      <c r="C55" s="268" t="s">
        <v>139</v>
      </c>
      <c r="D55" s="217">
        <v>1</v>
      </c>
      <c r="E55" s="217">
        <v>250</v>
      </c>
      <c r="F55" s="217">
        <v>0</v>
      </c>
      <c r="G55" s="217">
        <v>0</v>
      </c>
      <c r="H55" s="217">
        <v>0</v>
      </c>
      <c r="I55" s="217">
        <v>0</v>
      </c>
      <c r="J55" s="217">
        <v>1</v>
      </c>
      <c r="K55" s="217">
        <v>200</v>
      </c>
      <c r="L55" s="217">
        <v>0</v>
      </c>
      <c r="M55" s="217">
        <v>0</v>
      </c>
      <c r="N55" s="217">
        <v>0</v>
      </c>
      <c r="O55" s="258">
        <f t="shared" si="0"/>
        <v>450</v>
      </c>
    </row>
    <row r="56" spans="1:15" ht="12.75">
      <c r="A56" s="257">
        <v>50</v>
      </c>
      <c r="B56" s="267" t="s">
        <v>615</v>
      </c>
      <c r="C56" s="268" t="s">
        <v>139</v>
      </c>
      <c r="D56" s="217">
        <v>0</v>
      </c>
      <c r="E56" s="217">
        <v>0</v>
      </c>
      <c r="F56" s="217">
        <v>0</v>
      </c>
      <c r="G56" s="217">
        <v>0</v>
      </c>
      <c r="H56" s="217">
        <v>1</v>
      </c>
      <c r="I56" s="217">
        <v>30000</v>
      </c>
      <c r="J56" s="217">
        <v>0</v>
      </c>
      <c r="K56" s="217">
        <v>0</v>
      </c>
      <c r="L56" s="217">
        <v>0</v>
      </c>
      <c r="M56" s="217">
        <v>0</v>
      </c>
      <c r="N56" s="217">
        <v>0</v>
      </c>
      <c r="O56" s="258">
        <f t="shared" si="0"/>
        <v>30000</v>
      </c>
    </row>
    <row r="57" spans="1:15" ht="12.75">
      <c r="A57" s="257">
        <v>51</v>
      </c>
      <c r="B57" s="267" t="s">
        <v>485</v>
      </c>
      <c r="C57" s="268" t="s">
        <v>139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10000</v>
      </c>
      <c r="N57" s="217">
        <v>0</v>
      </c>
      <c r="O57" s="258">
        <f t="shared" si="0"/>
        <v>10000</v>
      </c>
    </row>
    <row r="58" spans="1:15" ht="12.75">
      <c r="A58" s="257">
        <v>52</v>
      </c>
      <c r="B58" s="267" t="s">
        <v>486</v>
      </c>
      <c r="C58" s="268" t="s">
        <v>139</v>
      </c>
      <c r="D58" s="217">
        <v>0</v>
      </c>
      <c r="E58" s="217">
        <v>0</v>
      </c>
      <c r="F58" s="217">
        <v>40</v>
      </c>
      <c r="G58" s="217">
        <v>1250</v>
      </c>
      <c r="H58" s="217">
        <v>0</v>
      </c>
      <c r="I58" s="217">
        <v>5000</v>
      </c>
      <c r="J58" s="217">
        <v>0</v>
      </c>
      <c r="K58" s="217">
        <v>2000</v>
      </c>
      <c r="L58" s="217">
        <v>0</v>
      </c>
      <c r="M58" s="217">
        <v>0</v>
      </c>
      <c r="N58" s="217">
        <v>0</v>
      </c>
      <c r="O58" s="258">
        <f t="shared" si="0"/>
        <v>8250</v>
      </c>
    </row>
    <row r="59" spans="1:15" ht="12.75">
      <c r="A59" s="257">
        <v>53</v>
      </c>
      <c r="B59" s="267" t="s">
        <v>487</v>
      </c>
      <c r="C59" s="268" t="s">
        <v>493</v>
      </c>
      <c r="D59" s="217">
        <v>0</v>
      </c>
      <c r="E59" s="217">
        <v>5000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58">
        <f t="shared" si="0"/>
        <v>5000</v>
      </c>
    </row>
    <row r="60" spans="1:15" ht="12.75">
      <c r="A60" s="257">
        <v>54</v>
      </c>
      <c r="B60" s="263" t="s">
        <v>289</v>
      </c>
      <c r="C60" s="264" t="s">
        <v>493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1000</v>
      </c>
      <c r="L60" s="217">
        <v>0</v>
      </c>
      <c r="M60" s="217">
        <v>5000</v>
      </c>
      <c r="N60" s="217">
        <v>0</v>
      </c>
      <c r="O60" s="258">
        <f t="shared" si="0"/>
        <v>6000</v>
      </c>
    </row>
    <row r="61" spans="1:15" ht="12.75">
      <c r="A61" s="257">
        <v>55</v>
      </c>
      <c r="B61" s="263" t="s">
        <v>625</v>
      </c>
      <c r="C61" s="264" t="s">
        <v>139</v>
      </c>
      <c r="D61" s="217">
        <v>1</v>
      </c>
      <c r="E61" s="217">
        <v>7000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58">
        <f t="shared" si="0"/>
        <v>7000</v>
      </c>
    </row>
    <row r="62" spans="1:15" ht="12.75">
      <c r="A62" s="257">
        <v>56</v>
      </c>
      <c r="B62" s="263" t="s">
        <v>488</v>
      </c>
      <c r="C62" s="264" t="s">
        <v>493</v>
      </c>
      <c r="D62" s="217">
        <v>0</v>
      </c>
      <c r="E62" s="217">
        <v>10000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7">
        <v>0</v>
      </c>
      <c r="O62" s="258">
        <f t="shared" si="0"/>
        <v>10000</v>
      </c>
    </row>
    <row r="63" spans="1:15" ht="12.75">
      <c r="A63" s="257">
        <v>57</v>
      </c>
      <c r="B63" s="263" t="s">
        <v>489</v>
      </c>
      <c r="C63" s="264" t="s">
        <v>493</v>
      </c>
      <c r="D63" s="217">
        <v>0</v>
      </c>
      <c r="E63" s="217">
        <v>0</v>
      </c>
      <c r="F63" s="217">
        <v>0</v>
      </c>
      <c r="G63" s="217">
        <v>0</v>
      </c>
      <c r="H63" s="217">
        <v>1</v>
      </c>
      <c r="I63" s="217">
        <v>10000</v>
      </c>
      <c r="J63" s="217">
        <v>0</v>
      </c>
      <c r="K63" s="217">
        <v>0</v>
      </c>
      <c r="L63" s="217">
        <v>0</v>
      </c>
      <c r="M63" s="217">
        <v>0</v>
      </c>
      <c r="N63" s="217">
        <v>0</v>
      </c>
      <c r="O63" s="258">
        <f t="shared" si="0"/>
        <v>10000</v>
      </c>
    </row>
    <row r="64" spans="1:15" ht="12.75">
      <c r="A64" s="257">
        <v>58</v>
      </c>
      <c r="B64" s="263" t="s">
        <v>626</v>
      </c>
      <c r="C64" s="264" t="s">
        <v>139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1200</v>
      </c>
      <c r="L64" s="217">
        <v>0</v>
      </c>
      <c r="M64" s="217">
        <v>0</v>
      </c>
      <c r="N64" s="217">
        <v>0</v>
      </c>
      <c r="O64" s="258">
        <f t="shared" si="0"/>
        <v>1200</v>
      </c>
    </row>
    <row r="65" spans="1:15" ht="12.75">
      <c r="A65" s="257">
        <v>59</v>
      </c>
      <c r="B65" s="263" t="s">
        <v>627</v>
      </c>
      <c r="C65" s="264" t="s">
        <v>493</v>
      </c>
      <c r="D65" s="217">
        <v>0</v>
      </c>
      <c r="E65" s="217">
        <v>0</v>
      </c>
      <c r="F65" s="217">
        <v>54</v>
      </c>
      <c r="G65" s="217">
        <v>818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7">
        <v>0</v>
      </c>
      <c r="O65" s="258">
        <f t="shared" si="0"/>
        <v>818</v>
      </c>
    </row>
    <row r="66" spans="1:15" ht="12.75">
      <c r="A66" s="257">
        <v>60</v>
      </c>
      <c r="B66" s="263" t="s">
        <v>628</v>
      </c>
      <c r="C66" s="264" t="s">
        <v>493</v>
      </c>
      <c r="D66" s="217">
        <v>0</v>
      </c>
      <c r="E66" s="217">
        <v>0</v>
      </c>
      <c r="F66" s="217">
        <v>73</v>
      </c>
      <c r="G66" s="217">
        <v>5052</v>
      </c>
      <c r="H66" s="217">
        <v>0</v>
      </c>
      <c r="I66" s="217">
        <v>0</v>
      </c>
      <c r="J66" s="217">
        <v>0</v>
      </c>
      <c r="K66" s="217">
        <v>0</v>
      </c>
      <c r="L66" s="217">
        <v>0</v>
      </c>
      <c r="M66" s="217">
        <v>0</v>
      </c>
      <c r="N66" s="217">
        <v>0</v>
      </c>
      <c r="O66" s="258">
        <f t="shared" si="0"/>
        <v>5052</v>
      </c>
    </row>
    <row r="67" spans="1:15" ht="12.75">
      <c r="A67" s="257">
        <v>61</v>
      </c>
      <c r="B67" s="263" t="s">
        <v>629</v>
      </c>
      <c r="C67" s="264" t="s">
        <v>493</v>
      </c>
      <c r="D67" s="217">
        <v>0</v>
      </c>
      <c r="E67" s="217">
        <v>0</v>
      </c>
      <c r="F67" s="217">
        <v>0</v>
      </c>
      <c r="G67" s="217">
        <v>0</v>
      </c>
      <c r="H67" s="217">
        <v>0</v>
      </c>
      <c r="I67" s="217">
        <v>15000</v>
      </c>
      <c r="J67" s="217">
        <v>0</v>
      </c>
      <c r="K67" s="217">
        <v>0</v>
      </c>
      <c r="L67" s="217">
        <v>0</v>
      </c>
      <c r="M67" s="217">
        <v>0</v>
      </c>
      <c r="N67" s="217">
        <v>0</v>
      </c>
      <c r="O67" s="258">
        <f t="shared" si="0"/>
        <v>15000</v>
      </c>
    </row>
    <row r="68" spans="1:15" ht="12.75">
      <c r="A68" s="257">
        <v>62</v>
      </c>
      <c r="B68" s="263" t="s">
        <v>630</v>
      </c>
      <c r="C68" s="264" t="s">
        <v>493</v>
      </c>
      <c r="D68" s="217">
        <v>0</v>
      </c>
      <c r="E68" s="217">
        <v>0</v>
      </c>
      <c r="F68" s="217">
        <v>0</v>
      </c>
      <c r="G68" s="217">
        <v>0</v>
      </c>
      <c r="H68" s="217">
        <v>5</v>
      </c>
      <c r="I68" s="217">
        <v>5000</v>
      </c>
      <c r="J68" s="217">
        <v>0</v>
      </c>
      <c r="K68" s="217">
        <v>0</v>
      </c>
      <c r="L68" s="217">
        <v>0</v>
      </c>
      <c r="M68" s="217">
        <v>0</v>
      </c>
      <c r="N68" s="217">
        <v>0</v>
      </c>
      <c r="O68" s="258">
        <f t="shared" si="0"/>
        <v>5000</v>
      </c>
    </row>
    <row r="69" spans="1:15" ht="12.75">
      <c r="A69" s="257">
        <v>63</v>
      </c>
      <c r="B69" s="263" t="s">
        <v>631</v>
      </c>
      <c r="C69" s="264" t="s">
        <v>493</v>
      </c>
      <c r="D69" s="217">
        <v>0</v>
      </c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  <c r="M69" s="217">
        <v>0</v>
      </c>
      <c r="N69" s="217">
        <v>0</v>
      </c>
      <c r="O69" s="258">
        <f t="shared" si="0"/>
        <v>0</v>
      </c>
    </row>
    <row r="70" spans="1:15" ht="12.75">
      <c r="A70" s="257">
        <v>64</v>
      </c>
      <c r="B70" s="263" t="s">
        <v>614</v>
      </c>
      <c r="C70" s="264" t="s">
        <v>493</v>
      </c>
      <c r="D70" s="217">
        <v>0</v>
      </c>
      <c r="E70" s="217">
        <v>0</v>
      </c>
      <c r="F70" s="217">
        <v>0</v>
      </c>
      <c r="G70" s="217">
        <v>0</v>
      </c>
      <c r="H70" s="217">
        <v>1</v>
      </c>
      <c r="I70" s="217">
        <v>600</v>
      </c>
      <c r="J70" s="217">
        <v>0</v>
      </c>
      <c r="K70" s="217">
        <v>300</v>
      </c>
      <c r="L70" s="217">
        <v>0</v>
      </c>
      <c r="M70" s="217">
        <v>0</v>
      </c>
      <c r="N70" s="217">
        <v>0</v>
      </c>
      <c r="O70" s="258">
        <f t="shared" si="0"/>
        <v>900</v>
      </c>
    </row>
    <row r="71" spans="1:15" ht="12.75">
      <c r="A71" s="269"/>
      <c r="B71" s="270" t="s">
        <v>110</v>
      </c>
      <c r="C71" s="270">
        <v>0</v>
      </c>
      <c r="D71" s="271">
        <v>0</v>
      </c>
      <c r="E71" s="271">
        <f>SUM(E7:E70)</f>
        <v>383000</v>
      </c>
      <c r="F71" s="271">
        <v>0</v>
      </c>
      <c r="G71" s="271">
        <f>SUM(G7:G70)</f>
        <v>666420</v>
      </c>
      <c r="H71" s="271">
        <v>0</v>
      </c>
      <c r="I71" s="271">
        <f>SUM(I7:I70)</f>
        <v>1133000</v>
      </c>
      <c r="J71" s="271">
        <v>0</v>
      </c>
      <c r="K71" s="271">
        <f>SUM(K7:K70)</f>
        <v>76500</v>
      </c>
      <c r="L71" s="271">
        <v>0</v>
      </c>
      <c r="M71" s="271">
        <f>SUM(M7:M70)</f>
        <v>176000</v>
      </c>
      <c r="N71" s="271">
        <f>D71+F71+H71+J71+L71</f>
        <v>0</v>
      </c>
      <c r="O71" s="271">
        <f>E71+G71+I71+K71+M71</f>
        <v>2434920</v>
      </c>
    </row>
  </sheetData>
  <sheetProtection/>
  <mergeCells count="10">
    <mergeCell ref="A3:O3"/>
    <mergeCell ref="J5:K5"/>
    <mergeCell ref="L5:M5"/>
    <mergeCell ref="N5:O5"/>
    <mergeCell ref="A5:A6"/>
    <mergeCell ref="B5:B6"/>
    <mergeCell ref="C5:C6"/>
    <mergeCell ref="D5:E5"/>
    <mergeCell ref="F5:G5"/>
    <mergeCell ref="H5:I5"/>
  </mergeCells>
  <printOptions horizontalCentered="1"/>
  <pageMargins left="0.7480314960629921" right="0.7480314960629921" top="0.7874015748031497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S23" sqref="S23"/>
    </sheetView>
  </sheetViews>
  <sheetFormatPr defaultColWidth="9.140625" defaultRowHeight="12.75"/>
  <cols>
    <col min="3" max="3" width="5.00390625" style="0" customWidth="1"/>
    <col min="4" max="4" width="7.7109375" style="0" customWidth="1"/>
    <col min="6" max="6" width="7.7109375" style="0" customWidth="1"/>
    <col min="8" max="8" width="7.7109375" style="0" customWidth="1"/>
    <col min="10" max="10" width="7.7109375" style="0" customWidth="1"/>
    <col min="12" max="12" width="7.7109375" style="0" customWidth="1"/>
    <col min="14" max="14" width="7.7109375" style="0" customWidth="1"/>
  </cols>
  <sheetData>
    <row r="1" spans="1:15" ht="12.75">
      <c r="A1" s="67" t="s">
        <v>22</v>
      </c>
      <c r="B1" s="67"/>
      <c r="C1" s="67"/>
      <c r="O1" s="272"/>
    </row>
    <row r="2" spans="1:15" ht="12.75">
      <c r="A2" s="67" t="s">
        <v>23</v>
      </c>
      <c r="B2" s="67"/>
      <c r="C2" s="67"/>
      <c r="O2" s="8"/>
    </row>
    <row r="5" spans="1:15" ht="12.75">
      <c r="A5" s="498" t="s">
        <v>525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4:15" ht="12.75">
      <c r="N8" s="708" t="s">
        <v>495</v>
      </c>
      <c r="O8" s="708"/>
    </row>
    <row r="9" spans="1:15" ht="12.75">
      <c r="A9" s="664" t="s">
        <v>252</v>
      </c>
      <c r="B9" s="665"/>
      <c r="C9" s="751" t="s">
        <v>276</v>
      </c>
      <c r="D9" s="753" t="s">
        <v>265</v>
      </c>
      <c r="E9" s="753"/>
      <c r="F9" s="740" t="s">
        <v>266</v>
      </c>
      <c r="G9" s="742"/>
      <c r="H9" s="740" t="s">
        <v>267</v>
      </c>
      <c r="I9" s="742"/>
      <c r="J9" s="740" t="s">
        <v>268</v>
      </c>
      <c r="K9" s="742"/>
      <c r="L9" s="740" t="s">
        <v>275</v>
      </c>
      <c r="M9" s="742"/>
      <c r="N9" s="740" t="s">
        <v>132</v>
      </c>
      <c r="O9" s="742"/>
    </row>
    <row r="10" spans="1:15" ht="12.75">
      <c r="A10" s="668"/>
      <c r="B10" s="669"/>
      <c r="C10" s="752"/>
      <c r="D10" s="65" t="s">
        <v>461</v>
      </c>
      <c r="E10" s="178" t="s">
        <v>462</v>
      </c>
      <c r="F10" s="65" t="s">
        <v>461</v>
      </c>
      <c r="G10" s="178" t="s">
        <v>462</v>
      </c>
      <c r="H10" s="65" t="s">
        <v>461</v>
      </c>
      <c r="I10" s="178" t="s">
        <v>462</v>
      </c>
      <c r="J10" s="65" t="s">
        <v>461</v>
      </c>
      <c r="K10" s="178" t="s">
        <v>462</v>
      </c>
      <c r="L10" s="65" t="s">
        <v>461</v>
      </c>
      <c r="M10" s="178" t="s">
        <v>462</v>
      </c>
      <c r="N10" s="65" t="s">
        <v>461</v>
      </c>
      <c r="O10" s="178" t="s">
        <v>462</v>
      </c>
    </row>
    <row r="11" spans="1:15" ht="12.75">
      <c r="A11" s="754" t="s">
        <v>253</v>
      </c>
      <c r="B11" s="755"/>
      <c r="C11" s="386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8"/>
    </row>
    <row r="12" spans="1:15" ht="12.75">
      <c r="A12" s="756" t="s">
        <v>254</v>
      </c>
      <c r="B12" s="757"/>
      <c r="C12" s="389" t="s">
        <v>231</v>
      </c>
      <c r="D12" s="390">
        <v>7</v>
      </c>
      <c r="E12" s="390">
        <v>130000</v>
      </c>
      <c r="F12" s="391">
        <v>36.2</v>
      </c>
      <c r="G12" s="83">
        <v>50000</v>
      </c>
      <c r="H12" s="392">
        <v>7.9</v>
      </c>
      <c r="I12" s="390">
        <v>82000</v>
      </c>
      <c r="J12" s="390">
        <v>4</v>
      </c>
      <c r="K12" s="390">
        <v>24000</v>
      </c>
      <c r="L12" s="390">
        <v>0</v>
      </c>
      <c r="M12" s="390">
        <v>0</v>
      </c>
      <c r="N12" s="390">
        <v>0</v>
      </c>
      <c r="O12" s="273">
        <f>E12+G12+I12+K12+M12</f>
        <v>286000</v>
      </c>
    </row>
    <row r="13" spans="1:15" ht="12.75">
      <c r="A13" s="747" t="s">
        <v>255</v>
      </c>
      <c r="B13" s="748"/>
      <c r="C13" s="389" t="s">
        <v>139</v>
      </c>
      <c r="D13" s="390">
        <v>15</v>
      </c>
      <c r="E13" s="390">
        <v>45000</v>
      </c>
      <c r="F13" s="83">
        <v>2</v>
      </c>
      <c r="G13" s="83">
        <v>18000</v>
      </c>
      <c r="H13" s="390">
        <v>3</v>
      </c>
      <c r="I13" s="390">
        <v>9000</v>
      </c>
      <c r="J13" s="390">
        <v>0</v>
      </c>
      <c r="K13" s="390">
        <v>0</v>
      </c>
      <c r="L13" s="390">
        <v>0</v>
      </c>
      <c r="M13" s="390">
        <v>0</v>
      </c>
      <c r="N13" s="390">
        <v>0</v>
      </c>
      <c r="O13" s="273">
        <f>E13+G13+I13+K13+M13</f>
        <v>72000</v>
      </c>
    </row>
    <row r="14" spans="1:15" ht="12.75">
      <c r="A14" s="747" t="s">
        <v>256</v>
      </c>
      <c r="B14" s="748"/>
      <c r="C14" s="389" t="s">
        <v>490</v>
      </c>
      <c r="D14" s="390">
        <v>0</v>
      </c>
      <c r="E14" s="390">
        <v>0</v>
      </c>
      <c r="F14" s="83">
        <v>1</v>
      </c>
      <c r="G14" s="83">
        <v>10000</v>
      </c>
      <c r="H14" s="390">
        <v>0</v>
      </c>
      <c r="I14" s="390">
        <v>0</v>
      </c>
      <c r="J14" s="390">
        <v>0</v>
      </c>
      <c r="K14" s="390">
        <v>0</v>
      </c>
      <c r="L14" s="390">
        <v>0</v>
      </c>
      <c r="M14" s="390">
        <v>0</v>
      </c>
      <c r="N14" s="390">
        <v>0</v>
      </c>
      <c r="O14" s="273">
        <f>E14+G14+I14+K14+M14</f>
        <v>10000</v>
      </c>
    </row>
    <row r="15" spans="1:15" ht="12.75">
      <c r="A15" s="747" t="s">
        <v>257</v>
      </c>
      <c r="B15" s="748"/>
      <c r="C15" s="395" t="s">
        <v>406</v>
      </c>
      <c r="D15" s="390">
        <v>0</v>
      </c>
      <c r="E15" s="390">
        <v>0</v>
      </c>
      <c r="F15" s="83">
        <v>0</v>
      </c>
      <c r="G15" s="83">
        <v>5000</v>
      </c>
      <c r="H15" s="390">
        <v>0</v>
      </c>
      <c r="I15" s="390">
        <v>80000</v>
      </c>
      <c r="J15" s="390">
        <v>0</v>
      </c>
      <c r="K15" s="390">
        <v>4000</v>
      </c>
      <c r="L15" s="390">
        <v>0</v>
      </c>
      <c r="M15" s="390">
        <v>0</v>
      </c>
      <c r="N15" s="390">
        <v>0</v>
      </c>
      <c r="O15" s="273">
        <f>E15+G15+I15+K15+M15</f>
        <v>89000</v>
      </c>
    </row>
    <row r="16" spans="1:15" ht="12.75">
      <c r="A16" s="758" t="s">
        <v>258</v>
      </c>
      <c r="B16" s="759"/>
      <c r="C16" s="396"/>
      <c r="D16" s="86">
        <v>0</v>
      </c>
      <c r="E16" s="86">
        <f>SUM(E12:E15)</f>
        <v>175000</v>
      </c>
      <c r="F16" s="86">
        <v>0</v>
      </c>
      <c r="G16" s="86">
        <f>SUM(G12:G15)</f>
        <v>83000</v>
      </c>
      <c r="H16" s="86">
        <v>0</v>
      </c>
      <c r="I16" s="86">
        <f>SUM(I12:I15)</f>
        <v>171000</v>
      </c>
      <c r="J16" s="86">
        <v>0</v>
      </c>
      <c r="K16" s="86">
        <f>SUM(K12:K15)</f>
        <v>28000</v>
      </c>
      <c r="L16" s="86">
        <v>0</v>
      </c>
      <c r="M16" s="86">
        <f>SUM(M12:M15)</f>
        <v>0</v>
      </c>
      <c r="N16" s="86">
        <v>0</v>
      </c>
      <c r="O16" s="69">
        <f>SUM(O12:O15)</f>
        <v>457000</v>
      </c>
    </row>
    <row r="17" spans="1:15" ht="12.75">
      <c r="A17" s="754" t="s">
        <v>259</v>
      </c>
      <c r="B17" s="755"/>
      <c r="C17" s="397"/>
      <c r="D17" s="398"/>
      <c r="E17" s="398"/>
      <c r="F17" s="398"/>
      <c r="G17" s="398"/>
      <c r="H17" s="398"/>
      <c r="I17" s="398"/>
      <c r="J17" s="398"/>
      <c r="K17" s="398"/>
      <c r="L17" s="398"/>
      <c r="M17" s="749"/>
      <c r="N17" s="749"/>
      <c r="O17" s="750"/>
    </row>
    <row r="18" spans="1:15" ht="12.75">
      <c r="A18" s="747" t="s">
        <v>260</v>
      </c>
      <c r="B18" s="748"/>
      <c r="C18" s="399" t="s">
        <v>139</v>
      </c>
      <c r="D18" s="400">
        <v>2</v>
      </c>
      <c r="E18" s="400">
        <v>16000</v>
      </c>
      <c r="F18" s="85">
        <v>3</v>
      </c>
      <c r="G18" s="85">
        <v>25000</v>
      </c>
      <c r="H18" s="400">
        <v>0</v>
      </c>
      <c r="I18" s="400">
        <v>0</v>
      </c>
      <c r="J18" s="400">
        <v>0</v>
      </c>
      <c r="K18" s="400">
        <v>10000</v>
      </c>
      <c r="L18" s="400">
        <v>0</v>
      </c>
      <c r="M18" s="400">
        <v>0</v>
      </c>
      <c r="N18" s="390">
        <v>0</v>
      </c>
      <c r="O18" s="273">
        <f aca="true" t="shared" si="0" ref="O18:O24">E18+G18+I18+K18+M18</f>
        <v>51000</v>
      </c>
    </row>
    <row r="19" spans="1:15" ht="12.75">
      <c r="A19" s="393" t="s">
        <v>491</v>
      </c>
      <c r="B19" s="394"/>
      <c r="C19" s="399" t="s">
        <v>139</v>
      </c>
      <c r="D19" s="400">
        <v>0</v>
      </c>
      <c r="E19" s="400">
        <v>0</v>
      </c>
      <c r="F19" s="85">
        <v>1</v>
      </c>
      <c r="G19" s="85">
        <v>10000</v>
      </c>
      <c r="H19" s="400">
        <v>0</v>
      </c>
      <c r="I19" s="400">
        <v>0</v>
      </c>
      <c r="J19" s="400">
        <v>0</v>
      </c>
      <c r="K19" s="400">
        <v>10000</v>
      </c>
      <c r="L19" s="400">
        <v>0</v>
      </c>
      <c r="M19" s="400">
        <v>0</v>
      </c>
      <c r="N19" s="390">
        <v>0</v>
      </c>
      <c r="O19" s="273">
        <f t="shared" si="0"/>
        <v>20000</v>
      </c>
    </row>
    <row r="20" spans="1:15" ht="12.75">
      <c r="A20" s="393" t="s">
        <v>399</v>
      </c>
      <c r="B20" s="394"/>
      <c r="C20" s="399" t="s">
        <v>139</v>
      </c>
      <c r="D20" s="400">
        <v>0</v>
      </c>
      <c r="E20" s="400">
        <v>0</v>
      </c>
      <c r="F20" s="85">
        <v>1</v>
      </c>
      <c r="G20" s="85">
        <v>5000</v>
      </c>
      <c r="H20" s="400">
        <v>0</v>
      </c>
      <c r="I20" s="400">
        <v>0</v>
      </c>
      <c r="J20" s="400">
        <v>0</v>
      </c>
      <c r="K20" s="400">
        <v>0</v>
      </c>
      <c r="L20" s="400">
        <v>0</v>
      </c>
      <c r="M20" s="400">
        <v>0</v>
      </c>
      <c r="N20" s="390">
        <v>0</v>
      </c>
      <c r="O20" s="273">
        <f t="shared" si="0"/>
        <v>5000</v>
      </c>
    </row>
    <row r="21" spans="1:15" ht="12.75">
      <c r="A21" s="393" t="s">
        <v>261</v>
      </c>
      <c r="B21" s="394"/>
      <c r="C21" s="399" t="s">
        <v>139</v>
      </c>
      <c r="D21" s="400">
        <v>0</v>
      </c>
      <c r="E21" s="400">
        <v>0</v>
      </c>
      <c r="F21" s="85">
        <v>1</v>
      </c>
      <c r="G21" s="85">
        <v>15000</v>
      </c>
      <c r="H21" s="400">
        <v>0</v>
      </c>
      <c r="I21" s="400">
        <v>0</v>
      </c>
      <c r="J21" s="400">
        <v>0</v>
      </c>
      <c r="K21" s="400">
        <v>0</v>
      </c>
      <c r="L21" s="400">
        <v>0</v>
      </c>
      <c r="M21" s="400">
        <v>0</v>
      </c>
      <c r="N21" s="390">
        <v>0</v>
      </c>
      <c r="O21" s="273">
        <f t="shared" si="0"/>
        <v>15000</v>
      </c>
    </row>
    <row r="22" spans="1:15" ht="12.75">
      <c r="A22" s="393" t="s">
        <v>492</v>
      </c>
      <c r="B22" s="394"/>
      <c r="C22" s="399"/>
      <c r="D22" s="400">
        <v>0</v>
      </c>
      <c r="E22" s="400">
        <v>0</v>
      </c>
      <c r="F22" s="274">
        <v>0</v>
      </c>
      <c r="G22" s="274">
        <v>0</v>
      </c>
      <c r="H22" s="400">
        <v>0</v>
      </c>
      <c r="I22" s="400">
        <v>0</v>
      </c>
      <c r="J22" s="400">
        <v>0</v>
      </c>
      <c r="K22" s="400">
        <v>1000</v>
      </c>
      <c r="L22" s="400">
        <v>0</v>
      </c>
      <c r="M22" s="400">
        <v>0</v>
      </c>
      <c r="N22" s="390">
        <v>0</v>
      </c>
      <c r="O22" s="273">
        <f t="shared" si="0"/>
        <v>1000</v>
      </c>
    </row>
    <row r="23" spans="1:15" ht="12.75">
      <c r="A23" s="393" t="s">
        <v>632</v>
      </c>
      <c r="B23" s="394"/>
      <c r="C23" s="399"/>
      <c r="D23" s="400">
        <v>0</v>
      </c>
      <c r="E23" s="400">
        <v>0</v>
      </c>
      <c r="F23" s="274">
        <v>0</v>
      </c>
      <c r="G23" s="274">
        <v>0</v>
      </c>
      <c r="H23" s="400">
        <v>0</v>
      </c>
      <c r="I23" s="400">
        <v>2000</v>
      </c>
      <c r="J23" s="400">
        <v>0</v>
      </c>
      <c r="K23" s="400">
        <v>0</v>
      </c>
      <c r="L23" s="400">
        <v>0</v>
      </c>
      <c r="M23" s="400">
        <v>0</v>
      </c>
      <c r="N23" s="390">
        <v>0</v>
      </c>
      <c r="O23" s="273">
        <f t="shared" si="0"/>
        <v>2000</v>
      </c>
    </row>
    <row r="24" spans="1:15" ht="12.75">
      <c r="A24" s="393" t="s">
        <v>456</v>
      </c>
      <c r="B24" s="394"/>
      <c r="C24" s="399"/>
      <c r="D24" s="400">
        <v>0</v>
      </c>
      <c r="E24" s="400">
        <v>0</v>
      </c>
      <c r="F24" s="274">
        <v>0</v>
      </c>
      <c r="G24" s="274">
        <v>0</v>
      </c>
      <c r="H24" s="400">
        <v>0</v>
      </c>
      <c r="I24" s="400">
        <v>5000</v>
      </c>
      <c r="J24" s="400">
        <v>0</v>
      </c>
      <c r="K24" s="400">
        <v>0</v>
      </c>
      <c r="L24" s="400">
        <v>0</v>
      </c>
      <c r="M24" s="400">
        <v>0</v>
      </c>
      <c r="N24" s="390">
        <v>0</v>
      </c>
      <c r="O24" s="273">
        <f t="shared" si="0"/>
        <v>5000</v>
      </c>
    </row>
    <row r="25" spans="1:15" ht="12.75">
      <c r="A25" s="758" t="s">
        <v>258</v>
      </c>
      <c r="B25" s="759"/>
      <c r="C25" s="401"/>
      <c r="D25" s="402">
        <v>0</v>
      </c>
      <c r="E25" s="402">
        <f>SUM(E18:E21)</f>
        <v>16000</v>
      </c>
      <c r="F25" s="402">
        <v>0</v>
      </c>
      <c r="G25" s="402">
        <f>SUM(G18:G24)</f>
        <v>55000</v>
      </c>
      <c r="H25" s="402">
        <v>0</v>
      </c>
      <c r="I25" s="402">
        <v>7000</v>
      </c>
      <c r="J25" s="402">
        <v>0</v>
      </c>
      <c r="K25" s="402">
        <f>SUM(K18:K24)</f>
        <v>21000</v>
      </c>
      <c r="L25" s="402">
        <v>0</v>
      </c>
      <c r="M25" s="402">
        <v>0</v>
      </c>
      <c r="N25" s="86">
        <v>0</v>
      </c>
      <c r="O25" s="69">
        <f>SUM(O18:O24)</f>
        <v>99000</v>
      </c>
    </row>
    <row r="26" spans="1:15" ht="12.75">
      <c r="A26" s="676" t="s">
        <v>262</v>
      </c>
      <c r="B26" s="678"/>
      <c r="C26" s="65"/>
      <c r="D26" s="52">
        <v>0</v>
      </c>
      <c r="E26" s="52">
        <f>E16+E25</f>
        <v>191000</v>
      </c>
      <c r="F26" s="52">
        <v>0</v>
      </c>
      <c r="G26" s="52">
        <f>G16+G25</f>
        <v>138000</v>
      </c>
      <c r="H26" s="52">
        <v>0</v>
      </c>
      <c r="I26" s="52">
        <f>I16+I25</f>
        <v>178000</v>
      </c>
      <c r="J26" s="52">
        <v>0</v>
      </c>
      <c r="K26" s="52">
        <f>K16+K25</f>
        <v>49000</v>
      </c>
      <c r="L26" s="52">
        <v>0</v>
      </c>
      <c r="M26" s="52">
        <f>M16+M25</f>
        <v>0</v>
      </c>
      <c r="N26" s="52">
        <v>0</v>
      </c>
      <c r="O26" s="52">
        <f>O16+O25</f>
        <v>556000</v>
      </c>
    </row>
  </sheetData>
  <sheetProtection/>
  <mergeCells count="21">
    <mergeCell ref="A26:B26"/>
    <mergeCell ref="A16:B16"/>
    <mergeCell ref="A17:B17"/>
    <mergeCell ref="A18:B18"/>
    <mergeCell ref="A14:B14"/>
    <mergeCell ref="A5:O5"/>
    <mergeCell ref="N8:O8"/>
    <mergeCell ref="A11:B11"/>
    <mergeCell ref="N9:O9"/>
    <mergeCell ref="A12:B12"/>
    <mergeCell ref="A25:B25"/>
    <mergeCell ref="L9:M9"/>
    <mergeCell ref="A9:B10"/>
    <mergeCell ref="J9:K9"/>
    <mergeCell ref="A13:B13"/>
    <mergeCell ref="A15:B15"/>
    <mergeCell ref="H9:I9"/>
    <mergeCell ref="M17:O17"/>
    <mergeCell ref="C9:C10"/>
    <mergeCell ref="D9:E9"/>
    <mergeCell ref="F9:G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50"/>
  <sheetViews>
    <sheetView tabSelected="1" zoomScalePageLayoutView="0" workbookViewId="0" topLeftCell="A4">
      <selection activeCell="N15" sqref="N15"/>
    </sheetView>
  </sheetViews>
  <sheetFormatPr defaultColWidth="9.140625" defaultRowHeight="12.75"/>
  <cols>
    <col min="1" max="1" width="4.7109375" style="0" customWidth="1"/>
    <col min="4" max="4" width="23.28125" style="0" customWidth="1"/>
    <col min="5" max="5" width="10.57421875" style="0" customWidth="1"/>
    <col min="6" max="6" width="9.8515625" style="0" customWidth="1"/>
    <col min="7" max="7" width="10.00390625" style="0" customWidth="1"/>
    <col min="8" max="8" width="9.140625" style="0" customWidth="1"/>
    <col min="9" max="9" width="9.57421875" style="0" customWidth="1"/>
    <col min="10" max="10" width="8.8515625" style="0" customWidth="1"/>
    <col min="11" max="11" width="14.57421875" style="0" customWidth="1"/>
    <col min="12" max="12" width="9.57421875" style="0" bestFit="1" customWidth="1"/>
  </cols>
  <sheetData>
    <row r="2" spans="1:11" ht="12.75">
      <c r="A2" s="497" t="s">
        <v>22</v>
      </c>
      <c r="B2" s="497"/>
      <c r="C2" s="497"/>
      <c r="D2" s="120"/>
      <c r="E2" s="120"/>
      <c r="F2" s="120"/>
      <c r="G2" s="120"/>
      <c r="H2" s="120"/>
      <c r="I2" s="120"/>
      <c r="J2" s="120"/>
      <c r="K2" s="120"/>
    </row>
    <row r="3" spans="1:11" ht="12.75">
      <c r="A3" s="497" t="s">
        <v>407</v>
      </c>
      <c r="B3" s="497"/>
      <c r="C3" s="497"/>
      <c r="D3" s="120"/>
      <c r="E3" s="120"/>
      <c r="G3" s="120"/>
      <c r="H3" s="120"/>
      <c r="I3" s="120"/>
      <c r="J3" s="120"/>
      <c r="K3" s="120"/>
    </row>
    <row r="4" spans="1:11" ht="12.75">
      <c r="A4" s="498" t="s">
        <v>21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</row>
    <row r="5" spans="1:11" ht="12.75">
      <c r="A5" s="498" t="s">
        <v>526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5" t="s">
        <v>408</v>
      </c>
    </row>
    <row r="7" spans="1:11" ht="12.75">
      <c r="A7" s="773" t="s">
        <v>409</v>
      </c>
      <c r="B7" s="774"/>
      <c r="C7" s="774"/>
      <c r="D7" s="775"/>
      <c r="E7" s="776" t="s">
        <v>410</v>
      </c>
      <c r="F7" s="777"/>
      <c r="G7" s="777"/>
      <c r="H7" s="777"/>
      <c r="I7" s="777"/>
      <c r="J7" s="778"/>
      <c r="K7" s="779" t="s">
        <v>132</v>
      </c>
    </row>
    <row r="8" spans="1:11" ht="12.75">
      <c r="A8" s="780"/>
      <c r="B8" s="781"/>
      <c r="C8" s="781"/>
      <c r="D8" s="782"/>
      <c r="E8" s="783" t="s">
        <v>10</v>
      </c>
      <c r="F8" s="783" t="s">
        <v>16</v>
      </c>
      <c r="G8" s="783" t="s">
        <v>17</v>
      </c>
      <c r="H8" s="783" t="s">
        <v>18</v>
      </c>
      <c r="I8" s="783" t="s">
        <v>411</v>
      </c>
      <c r="J8" s="783" t="s">
        <v>412</v>
      </c>
      <c r="K8" s="784"/>
    </row>
    <row r="9" spans="1:11" ht="12.75">
      <c r="A9" s="760" t="s">
        <v>413</v>
      </c>
      <c r="B9" s="761"/>
      <c r="C9" s="761"/>
      <c r="D9" s="761"/>
      <c r="E9" s="198"/>
      <c r="F9" s="198"/>
      <c r="G9" s="198"/>
      <c r="H9" s="198"/>
      <c r="I9" s="198"/>
      <c r="J9" s="198"/>
      <c r="K9" s="199"/>
    </row>
    <row r="10" spans="1:11" ht="12.75">
      <c r="A10" s="200">
        <v>601</v>
      </c>
      <c r="B10" s="762" t="s">
        <v>414</v>
      </c>
      <c r="C10" s="763"/>
      <c r="D10" s="764"/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200</v>
      </c>
      <c r="K10" s="71">
        <f aca="true" t="shared" si="0" ref="K10:K18">E10+F10+G10+H10+I10+J10</f>
        <v>200</v>
      </c>
    </row>
    <row r="11" spans="1:11" ht="12.75">
      <c r="A11" s="139">
        <v>611</v>
      </c>
      <c r="B11" s="762" t="s">
        <v>415</v>
      </c>
      <c r="C11" s="763"/>
      <c r="D11" s="764"/>
      <c r="E11" s="71">
        <v>8548790</v>
      </c>
      <c r="F11" s="71">
        <v>4548043</v>
      </c>
      <c r="G11" s="71">
        <v>2898194</v>
      </c>
      <c r="H11" s="71">
        <v>1194765</v>
      </c>
      <c r="I11" s="71">
        <v>0</v>
      </c>
      <c r="J11" s="71">
        <v>11287</v>
      </c>
      <c r="K11" s="71">
        <f t="shared" si="0"/>
        <v>17201079</v>
      </c>
    </row>
    <row r="12" spans="1:11" ht="12.75">
      <c r="A12" s="139">
        <v>650</v>
      </c>
      <c r="B12" s="762" t="s">
        <v>416</v>
      </c>
      <c r="C12" s="763"/>
      <c r="D12" s="764"/>
      <c r="E12" s="71">
        <v>502027</v>
      </c>
      <c r="F12" s="71">
        <v>665402</v>
      </c>
      <c r="G12" s="71">
        <v>176975</v>
      </c>
      <c r="H12" s="71">
        <v>157709</v>
      </c>
      <c r="I12" s="71">
        <v>327696</v>
      </c>
      <c r="J12" s="71">
        <v>58929</v>
      </c>
      <c r="K12" s="71">
        <f>E12+F12+G12+H12+I12+J12</f>
        <v>1888738</v>
      </c>
    </row>
    <row r="13" spans="1:11" ht="12.75">
      <c r="A13" s="139">
        <v>651</v>
      </c>
      <c r="B13" s="762" t="s">
        <v>417</v>
      </c>
      <c r="C13" s="763"/>
      <c r="D13" s="764"/>
      <c r="E13" s="71">
        <v>0</v>
      </c>
      <c r="F13" s="71">
        <v>12500</v>
      </c>
      <c r="G13" s="71">
        <v>500</v>
      </c>
      <c r="H13" s="71">
        <v>0</v>
      </c>
      <c r="I13" s="71">
        <v>0</v>
      </c>
      <c r="J13" s="71">
        <v>0</v>
      </c>
      <c r="K13" s="71">
        <f t="shared" si="0"/>
        <v>13000</v>
      </c>
    </row>
    <row r="14" spans="1:11" ht="12.75">
      <c r="A14" s="139">
        <v>652</v>
      </c>
      <c r="B14" s="762" t="s">
        <v>418</v>
      </c>
      <c r="C14" s="763"/>
      <c r="D14" s="764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f t="shared" si="0"/>
        <v>0</v>
      </c>
    </row>
    <row r="15" spans="1:11" ht="12.75">
      <c r="A15" s="139">
        <v>659</v>
      </c>
      <c r="B15" s="762" t="s">
        <v>419</v>
      </c>
      <c r="C15" s="763"/>
      <c r="D15" s="764"/>
      <c r="E15" s="71">
        <v>3500</v>
      </c>
      <c r="F15" s="71">
        <v>4500</v>
      </c>
      <c r="G15" s="71">
        <v>1000</v>
      </c>
      <c r="H15" s="71">
        <v>1000</v>
      </c>
      <c r="I15" s="71">
        <v>0</v>
      </c>
      <c r="J15" s="71">
        <v>5000</v>
      </c>
      <c r="K15" s="71">
        <f t="shared" si="0"/>
        <v>15000</v>
      </c>
    </row>
    <row r="16" spans="1:11" ht="12.75">
      <c r="A16" s="139">
        <v>675</v>
      </c>
      <c r="B16" s="762" t="s">
        <v>617</v>
      </c>
      <c r="C16" s="763"/>
      <c r="D16" s="764"/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f t="shared" si="0"/>
        <v>0</v>
      </c>
    </row>
    <row r="17" spans="1:11" ht="12.75">
      <c r="A17" s="200">
        <v>677</v>
      </c>
      <c r="B17" s="202" t="s">
        <v>451</v>
      </c>
      <c r="C17" s="202"/>
      <c r="D17" s="203"/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f t="shared" si="0"/>
        <v>0</v>
      </c>
    </row>
    <row r="18" spans="1:11" ht="12.75">
      <c r="A18" s="758" t="s">
        <v>420</v>
      </c>
      <c r="B18" s="765"/>
      <c r="C18" s="765"/>
      <c r="D18" s="759"/>
      <c r="E18" s="204">
        <f aca="true" t="shared" si="1" ref="E18:J18">SUM(E10:E17)</f>
        <v>9054317</v>
      </c>
      <c r="F18" s="204">
        <f t="shared" si="1"/>
        <v>5230445</v>
      </c>
      <c r="G18" s="204">
        <f t="shared" si="1"/>
        <v>3076669</v>
      </c>
      <c r="H18" s="204">
        <f t="shared" si="1"/>
        <v>1353474</v>
      </c>
      <c r="I18" s="204">
        <f t="shared" si="1"/>
        <v>327696</v>
      </c>
      <c r="J18" s="204">
        <f t="shared" si="1"/>
        <v>75416</v>
      </c>
      <c r="K18" s="204">
        <f t="shared" si="0"/>
        <v>19118017</v>
      </c>
    </row>
    <row r="19" spans="1:15" ht="12.75">
      <c r="A19" s="760" t="s">
        <v>421</v>
      </c>
      <c r="B19" s="761"/>
      <c r="C19" s="761"/>
      <c r="D19" s="761"/>
      <c r="E19" s="205"/>
      <c r="F19" s="206"/>
      <c r="G19" s="206"/>
      <c r="H19" s="206"/>
      <c r="I19" s="206"/>
      <c r="J19" s="206"/>
      <c r="K19" s="74"/>
      <c r="O19">
        <v>0</v>
      </c>
    </row>
    <row r="20" spans="1:11" ht="12.75">
      <c r="A20" s="210">
        <v>501</v>
      </c>
      <c r="B20" s="212" t="s">
        <v>453</v>
      </c>
      <c r="C20" s="211"/>
      <c r="D20" s="211"/>
      <c r="E20" s="71">
        <v>0</v>
      </c>
      <c r="F20" s="68"/>
      <c r="G20" s="68"/>
      <c r="H20" s="68"/>
      <c r="I20" s="68"/>
      <c r="J20" s="68"/>
      <c r="K20" s="74">
        <f>E20+F20+G20+H20+I20+J20</f>
        <v>0</v>
      </c>
    </row>
    <row r="21" spans="1:11" ht="12.75">
      <c r="A21" s="139">
        <v>511</v>
      </c>
      <c r="B21" s="762" t="s">
        <v>422</v>
      </c>
      <c r="C21" s="763"/>
      <c r="D21" s="764"/>
      <c r="E21" s="209">
        <v>280319</v>
      </c>
      <c r="F21" s="70">
        <v>102209</v>
      </c>
      <c r="G21" s="70">
        <v>62217</v>
      </c>
      <c r="H21" s="70">
        <v>22187</v>
      </c>
      <c r="I21" s="70">
        <v>820.7</v>
      </c>
      <c r="J21" s="70">
        <v>15995</v>
      </c>
      <c r="K21" s="74">
        <f aca="true" t="shared" si="2" ref="K21:K50">E21+F21+G21+H21+I21+J21</f>
        <v>483747.7</v>
      </c>
    </row>
    <row r="22" spans="1:11" ht="12.75">
      <c r="A22" s="139">
        <v>512</v>
      </c>
      <c r="B22" s="762" t="s">
        <v>423</v>
      </c>
      <c r="C22" s="763"/>
      <c r="D22" s="764"/>
      <c r="E22" s="209">
        <v>370996</v>
      </c>
      <c r="F22" s="70">
        <v>263541</v>
      </c>
      <c r="G22" s="70">
        <v>60279</v>
      </c>
      <c r="H22" s="70">
        <v>68523</v>
      </c>
      <c r="I22" s="70">
        <v>4502</v>
      </c>
      <c r="J22" s="70">
        <v>40717</v>
      </c>
      <c r="K22" s="74">
        <f t="shared" si="2"/>
        <v>808558</v>
      </c>
    </row>
    <row r="23" spans="1:11" ht="12.75">
      <c r="A23" s="139">
        <v>513</v>
      </c>
      <c r="B23" s="762" t="s">
        <v>424</v>
      </c>
      <c r="C23" s="763"/>
      <c r="D23" s="764"/>
      <c r="E23" s="209">
        <v>207287</v>
      </c>
      <c r="F23" s="70">
        <v>198097</v>
      </c>
      <c r="G23" s="70">
        <v>7048</v>
      </c>
      <c r="H23" s="70">
        <v>64123</v>
      </c>
      <c r="I23" s="70">
        <v>0</v>
      </c>
      <c r="J23" s="70">
        <v>0</v>
      </c>
      <c r="K23" s="74">
        <f t="shared" si="2"/>
        <v>476555</v>
      </c>
    </row>
    <row r="24" spans="1:11" ht="12.75">
      <c r="A24" s="139">
        <v>514</v>
      </c>
      <c r="B24" s="762" t="s">
        <v>425</v>
      </c>
      <c r="C24" s="763"/>
      <c r="D24" s="764"/>
      <c r="E24" s="209">
        <v>56270</v>
      </c>
      <c r="F24" s="71">
        <v>45627</v>
      </c>
      <c r="G24" s="71">
        <v>8711</v>
      </c>
      <c r="H24" s="71">
        <v>11990</v>
      </c>
      <c r="I24" s="71">
        <v>0</v>
      </c>
      <c r="J24" s="71">
        <v>7127</v>
      </c>
      <c r="K24" s="74">
        <f t="shared" si="2"/>
        <v>129725</v>
      </c>
    </row>
    <row r="25" spans="1:11" ht="12.75">
      <c r="A25" s="139">
        <v>520</v>
      </c>
      <c r="B25" s="762" t="s">
        <v>426</v>
      </c>
      <c r="C25" s="763"/>
      <c r="D25" s="764"/>
      <c r="E25" s="207">
        <v>4733126</v>
      </c>
      <c r="F25" s="71">
        <v>2383964</v>
      </c>
      <c r="G25" s="71">
        <v>696048</v>
      </c>
      <c r="H25" s="71">
        <v>678647</v>
      </c>
      <c r="I25" s="71">
        <v>417629</v>
      </c>
      <c r="J25" s="71">
        <v>522036</v>
      </c>
      <c r="K25" s="74">
        <f t="shared" si="2"/>
        <v>9431450</v>
      </c>
    </row>
    <row r="26" spans="1:11" ht="12.75">
      <c r="A26" s="139">
        <v>521</v>
      </c>
      <c r="B26" s="201" t="s">
        <v>427</v>
      </c>
      <c r="C26" s="202"/>
      <c r="D26" s="203"/>
      <c r="E26" s="207">
        <v>92000</v>
      </c>
      <c r="F26" s="71">
        <v>55000</v>
      </c>
      <c r="G26" s="71">
        <v>9500</v>
      </c>
      <c r="H26" s="71">
        <v>25000</v>
      </c>
      <c r="I26" s="71">
        <v>2600</v>
      </c>
      <c r="J26" s="71">
        <v>8000</v>
      </c>
      <c r="K26" s="74">
        <f t="shared" si="2"/>
        <v>192100</v>
      </c>
    </row>
    <row r="27" spans="1:11" ht="12.75">
      <c r="A27" s="139">
        <v>523</v>
      </c>
      <c r="B27" s="201" t="s">
        <v>428</v>
      </c>
      <c r="C27" s="202"/>
      <c r="D27" s="203"/>
      <c r="E27" s="207">
        <v>800</v>
      </c>
      <c r="F27" s="71">
        <v>600</v>
      </c>
      <c r="G27" s="71">
        <v>400</v>
      </c>
      <c r="H27" s="71">
        <v>400</v>
      </c>
      <c r="I27" s="71">
        <v>0</v>
      </c>
      <c r="J27" s="71">
        <v>1500</v>
      </c>
      <c r="K27" s="74">
        <f t="shared" si="2"/>
        <v>3700</v>
      </c>
    </row>
    <row r="28" spans="1:11" ht="12.75">
      <c r="A28" s="208">
        <v>524</v>
      </c>
      <c r="B28" s="762" t="s">
        <v>429</v>
      </c>
      <c r="C28" s="763"/>
      <c r="D28" s="764"/>
      <c r="E28" s="207">
        <v>895235</v>
      </c>
      <c r="F28" s="71">
        <v>537979</v>
      </c>
      <c r="G28" s="71">
        <v>171283</v>
      </c>
      <c r="H28" s="71">
        <v>142263</v>
      </c>
      <c r="I28" s="71">
        <v>130792</v>
      </c>
      <c r="J28" s="71">
        <v>131790</v>
      </c>
      <c r="K28" s="74">
        <f t="shared" si="2"/>
        <v>2009342</v>
      </c>
    </row>
    <row r="29" spans="1:11" ht="12.75">
      <c r="A29" s="139">
        <v>527</v>
      </c>
      <c r="B29" s="762" t="s">
        <v>430</v>
      </c>
      <c r="C29" s="763"/>
      <c r="D29" s="764"/>
      <c r="E29" s="207">
        <v>0</v>
      </c>
      <c r="F29" s="71">
        <v>0</v>
      </c>
      <c r="G29" s="71">
        <v>0</v>
      </c>
      <c r="H29" s="71">
        <v>0</v>
      </c>
      <c r="I29" s="71">
        <v>0</v>
      </c>
      <c r="J29" s="71">
        <v>18000</v>
      </c>
      <c r="K29" s="74">
        <f t="shared" si="2"/>
        <v>18000</v>
      </c>
    </row>
    <row r="30" spans="1:11" ht="12.75">
      <c r="A30" s="208">
        <v>529</v>
      </c>
      <c r="B30" s="766" t="s">
        <v>431</v>
      </c>
      <c r="C30" s="767"/>
      <c r="D30" s="768"/>
      <c r="E30" s="207">
        <v>1500</v>
      </c>
      <c r="F30" s="71">
        <v>2000</v>
      </c>
      <c r="G30" s="71">
        <v>1000</v>
      </c>
      <c r="H30" s="71">
        <v>800</v>
      </c>
      <c r="I30" s="71">
        <v>0</v>
      </c>
      <c r="J30" s="71">
        <v>0</v>
      </c>
      <c r="K30" s="74">
        <f t="shared" si="2"/>
        <v>5300</v>
      </c>
    </row>
    <row r="31" spans="1:11" ht="12.75">
      <c r="A31" s="139">
        <v>530</v>
      </c>
      <c r="B31" s="762" t="s">
        <v>432</v>
      </c>
      <c r="C31" s="763"/>
      <c r="D31" s="764"/>
      <c r="E31" s="207">
        <v>1088325</v>
      </c>
      <c r="F31" s="71">
        <v>796228</v>
      </c>
      <c r="G31" s="71">
        <v>1252696</v>
      </c>
      <c r="H31" s="71">
        <v>154882</v>
      </c>
      <c r="I31" s="71">
        <v>0</v>
      </c>
      <c r="J31" s="71">
        <v>0</v>
      </c>
      <c r="K31" s="74">
        <f t="shared" si="2"/>
        <v>3292131</v>
      </c>
    </row>
    <row r="32" spans="1:11" ht="12.75">
      <c r="A32" s="139">
        <v>531</v>
      </c>
      <c r="B32" s="762" t="s">
        <v>433</v>
      </c>
      <c r="C32" s="763"/>
      <c r="D32" s="764"/>
      <c r="E32" s="207">
        <v>6000</v>
      </c>
      <c r="F32" s="71">
        <v>0</v>
      </c>
      <c r="G32" s="71">
        <v>1800</v>
      </c>
      <c r="H32" s="71">
        <v>3500</v>
      </c>
      <c r="I32" s="71">
        <v>0</v>
      </c>
      <c r="J32" s="71">
        <v>0</v>
      </c>
      <c r="K32" s="74">
        <f t="shared" si="2"/>
        <v>11300</v>
      </c>
    </row>
    <row r="33" spans="1:11" ht="12.75">
      <c r="A33" s="139">
        <v>532</v>
      </c>
      <c r="B33" s="762" t="s">
        <v>434</v>
      </c>
      <c r="C33" s="763"/>
      <c r="D33" s="764"/>
      <c r="E33" s="207">
        <v>48500</v>
      </c>
      <c r="F33" s="71">
        <v>70000</v>
      </c>
      <c r="G33" s="71">
        <v>52600</v>
      </c>
      <c r="H33" s="71">
        <v>41000</v>
      </c>
      <c r="I33" s="71">
        <v>5500</v>
      </c>
      <c r="J33" s="71">
        <v>24500</v>
      </c>
      <c r="K33" s="74">
        <f t="shared" si="2"/>
        <v>242100</v>
      </c>
    </row>
    <row r="34" spans="1:11" ht="12.75">
      <c r="A34" s="139">
        <v>533</v>
      </c>
      <c r="B34" s="762" t="s">
        <v>435</v>
      </c>
      <c r="C34" s="763"/>
      <c r="D34" s="764"/>
      <c r="E34" s="207">
        <v>1400</v>
      </c>
      <c r="F34" s="71">
        <v>0</v>
      </c>
      <c r="G34" s="71">
        <v>3500</v>
      </c>
      <c r="H34" s="71">
        <v>0</v>
      </c>
      <c r="I34" s="71">
        <v>0</v>
      </c>
      <c r="J34" s="71">
        <v>600</v>
      </c>
      <c r="K34" s="74">
        <f t="shared" si="2"/>
        <v>5500</v>
      </c>
    </row>
    <row r="35" spans="1:11" ht="12.75">
      <c r="A35" s="139">
        <v>535</v>
      </c>
      <c r="B35" s="766" t="s">
        <v>436</v>
      </c>
      <c r="C35" s="767"/>
      <c r="D35" s="768"/>
      <c r="E35" s="20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5000</v>
      </c>
      <c r="K35" s="74">
        <f t="shared" si="2"/>
        <v>5000</v>
      </c>
    </row>
    <row r="36" spans="1:11" ht="12.75">
      <c r="A36" s="139">
        <v>539</v>
      </c>
      <c r="B36" s="201" t="s">
        <v>437</v>
      </c>
      <c r="C36" s="202"/>
      <c r="D36" s="203"/>
      <c r="E36" s="207">
        <v>4500</v>
      </c>
      <c r="F36" s="71">
        <v>5500</v>
      </c>
      <c r="G36" s="71">
        <v>1100</v>
      </c>
      <c r="H36" s="71">
        <v>1000</v>
      </c>
      <c r="I36" s="71">
        <v>0</v>
      </c>
      <c r="J36" s="71">
        <v>2000</v>
      </c>
      <c r="K36" s="74">
        <f t="shared" si="2"/>
        <v>14100</v>
      </c>
    </row>
    <row r="37" spans="1:11" ht="12.75">
      <c r="A37" s="139">
        <v>540</v>
      </c>
      <c r="B37" s="762" t="s">
        <v>438</v>
      </c>
      <c r="C37" s="763"/>
      <c r="D37" s="764"/>
      <c r="E37" s="209">
        <v>233340</v>
      </c>
      <c r="F37" s="70">
        <v>163214</v>
      </c>
      <c r="G37" s="70">
        <v>53832</v>
      </c>
      <c r="H37" s="70">
        <v>21484</v>
      </c>
      <c r="I37" s="70">
        <v>800</v>
      </c>
      <c r="J37" s="70">
        <v>17036</v>
      </c>
      <c r="K37" s="74">
        <f t="shared" si="2"/>
        <v>489706</v>
      </c>
    </row>
    <row r="38" spans="1:11" ht="12.75">
      <c r="A38" s="139">
        <v>550</v>
      </c>
      <c r="B38" s="762" t="s">
        <v>439</v>
      </c>
      <c r="C38" s="763"/>
      <c r="D38" s="764"/>
      <c r="E38" s="207">
        <v>62500</v>
      </c>
      <c r="F38" s="71">
        <v>40700</v>
      </c>
      <c r="G38" s="71">
        <v>11700</v>
      </c>
      <c r="H38" s="71">
        <v>11200</v>
      </c>
      <c r="I38" s="71">
        <v>3200</v>
      </c>
      <c r="J38" s="71">
        <v>43500</v>
      </c>
      <c r="K38" s="74">
        <f t="shared" si="2"/>
        <v>172800</v>
      </c>
    </row>
    <row r="39" spans="1:11" ht="12.75">
      <c r="A39" s="139">
        <v>551</v>
      </c>
      <c r="B39" s="762" t="s">
        <v>440</v>
      </c>
      <c r="C39" s="763"/>
      <c r="D39" s="764"/>
      <c r="E39" s="207">
        <v>3000</v>
      </c>
      <c r="F39" s="71">
        <v>2800</v>
      </c>
      <c r="G39" s="71">
        <v>1100</v>
      </c>
      <c r="H39" s="71">
        <v>1100</v>
      </c>
      <c r="I39" s="71">
        <v>250</v>
      </c>
      <c r="J39" s="71">
        <v>19250</v>
      </c>
      <c r="K39" s="74">
        <f t="shared" si="2"/>
        <v>27500</v>
      </c>
    </row>
    <row r="40" spans="1:11" ht="12.75">
      <c r="A40" s="139">
        <v>552</v>
      </c>
      <c r="B40" s="762" t="s">
        <v>441</v>
      </c>
      <c r="C40" s="763"/>
      <c r="D40" s="764"/>
      <c r="E40" s="207">
        <v>9500</v>
      </c>
      <c r="F40" s="71">
        <v>13000</v>
      </c>
      <c r="G40" s="71">
        <v>2500</v>
      </c>
      <c r="H40" s="71">
        <v>2800</v>
      </c>
      <c r="I40" s="71">
        <v>800</v>
      </c>
      <c r="J40" s="71">
        <v>19200</v>
      </c>
      <c r="K40" s="74">
        <f t="shared" si="2"/>
        <v>47800</v>
      </c>
    </row>
    <row r="41" spans="1:11" ht="12.75">
      <c r="A41" s="139">
        <v>553</v>
      </c>
      <c r="B41" s="762" t="s">
        <v>442</v>
      </c>
      <c r="C41" s="763"/>
      <c r="D41" s="764"/>
      <c r="E41" s="209">
        <v>800</v>
      </c>
      <c r="F41" s="70">
        <v>1000</v>
      </c>
      <c r="G41" s="70">
        <v>200</v>
      </c>
      <c r="H41" s="70">
        <v>200</v>
      </c>
      <c r="I41" s="70">
        <v>0</v>
      </c>
      <c r="J41" s="70">
        <v>12500</v>
      </c>
      <c r="K41" s="70">
        <f t="shared" si="2"/>
        <v>14700</v>
      </c>
    </row>
    <row r="42" spans="1:11" ht="12.75">
      <c r="A42" s="208">
        <v>554</v>
      </c>
      <c r="B42" s="762" t="s">
        <v>443</v>
      </c>
      <c r="C42" s="763"/>
      <c r="D42" s="764"/>
      <c r="E42" s="207">
        <v>10500</v>
      </c>
      <c r="F42" s="71">
        <v>12200</v>
      </c>
      <c r="G42" s="71">
        <v>6500</v>
      </c>
      <c r="H42" s="71">
        <v>4500</v>
      </c>
      <c r="I42" s="71">
        <v>1000</v>
      </c>
      <c r="J42" s="71">
        <v>15000</v>
      </c>
      <c r="K42" s="74">
        <f t="shared" si="2"/>
        <v>49700</v>
      </c>
    </row>
    <row r="43" spans="1:11" ht="12.75">
      <c r="A43" s="139">
        <v>555</v>
      </c>
      <c r="B43" s="762" t="s">
        <v>444</v>
      </c>
      <c r="C43" s="763"/>
      <c r="D43" s="764"/>
      <c r="E43" s="207">
        <v>498556</v>
      </c>
      <c r="F43" s="71">
        <v>253821</v>
      </c>
      <c r="G43" s="71">
        <v>135187</v>
      </c>
      <c r="H43" s="71">
        <v>66909</v>
      </c>
      <c r="I43" s="71">
        <v>2000</v>
      </c>
      <c r="J43" s="71">
        <v>3200</v>
      </c>
      <c r="K43" s="74">
        <f t="shared" si="2"/>
        <v>959673</v>
      </c>
    </row>
    <row r="44" spans="1:11" ht="12.75">
      <c r="A44" s="139">
        <v>556</v>
      </c>
      <c r="B44" s="762" t="s">
        <v>445</v>
      </c>
      <c r="C44" s="763"/>
      <c r="D44" s="764"/>
      <c r="E44" s="207">
        <v>0</v>
      </c>
      <c r="F44" s="71">
        <v>0</v>
      </c>
      <c r="G44" s="71">
        <v>0</v>
      </c>
      <c r="H44" s="71">
        <v>0</v>
      </c>
      <c r="I44" s="71">
        <v>0</v>
      </c>
      <c r="J44" s="71">
        <v>3000</v>
      </c>
      <c r="K44" s="74">
        <f t="shared" si="2"/>
        <v>3000</v>
      </c>
    </row>
    <row r="45" spans="1:11" ht="12.75">
      <c r="A45" s="139">
        <v>559</v>
      </c>
      <c r="B45" s="762" t="s">
        <v>446</v>
      </c>
      <c r="C45" s="763"/>
      <c r="D45" s="764"/>
      <c r="E45" s="207">
        <v>10500</v>
      </c>
      <c r="F45" s="71">
        <v>11300</v>
      </c>
      <c r="G45" s="71">
        <v>2500</v>
      </c>
      <c r="H45" s="71">
        <v>3500</v>
      </c>
      <c r="I45" s="71">
        <v>500</v>
      </c>
      <c r="J45" s="71">
        <v>10000</v>
      </c>
      <c r="K45" s="74">
        <f t="shared" si="2"/>
        <v>38300</v>
      </c>
    </row>
    <row r="46" spans="1:11" ht="12.75">
      <c r="A46" s="139">
        <v>561</v>
      </c>
      <c r="B46" s="766" t="s">
        <v>447</v>
      </c>
      <c r="C46" s="767"/>
      <c r="D46" s="768"/>
      <c r="E46" s="207">
        <v>10000</v>
      </c>
      <c r="F46" s="71">
        <v>7000</v>
      </c>
      <c r="G46" s="71">
        <v>4000</v>
      </c>
      <c r="H46" s="71">
        <v>2000</v>
      </c>
      <c r="I46" s="71">
        <v>0</v>
      </c>
      <c r="J46" s="71">
        <v>8000</v>
      </c>
      <c r="K46" s="74">
        <f t="shared" si="2"/>
        <v>31000</v>
      </c>
    </row>
    <row r="47" spans="1:11" ht="12.75">
      <c r="A47" s="139">
        <v>575</v>
      </c>
      <c r="B47" s="201" t="s">
        <v>452</v>
      </c>
      <c r="C47" s="202"/>
      <c r="D47" s="203"/>
      <c r="E47" s="207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4">
        <f t="shared" si="2"/>
        <v>0</v>
      </c>
    </row>
    <row r="48" spans="1:11" ht="12.75">
      <c r="A48" s="139">
        <v>579</v>
      </c>
      <c r="B48" s="762" t="s">
        <v>448</v>
      </c>
      <c r="C48" s="763"/>
      <c r="D48" s="764"/>
      <c r="E48" s="207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4">
        <f t="shared" si="2"/>
        <v>0</v>
      </c>
    </row>
    <row r="49" spans="1:11" ht="12.75">
      <c r="A49" s="758" t="s">
        <v>449</v>
      </c>
      <c r="B49" s="765"/>
      <c r="C49" s="765"/>
      <c r="D49" s="759"/>
      <c r="E49" s="204">
        <f>SUM(E21:E48)</f>
        <v>8624954</v>
      </c>
      <c r="F49" s="204">
        <f>SUM(F20:F48)</f>
        <v>4965780</v>
      </c>
      <c r="G49" s="204">
        <f>SUM(G20:G48)</f>
        <v>2545701</v>
      </c>
      <c r="H49" s="204">
        <f>SUM(H20:H48)</f>
        <v>1328008</v>
      </c>
      <c r="I49" s="204">
        <f>SUM(I21:I48)</f>
        <v>570393.7</v>
      </c>
      <c r="J49" s="204">
        <f>SUM(J20:J48)</f>
        <v>927951</v>
      </c>
      <c r="K49" s="204">
        <f t="shared" si="2"/>
        <v>18962787.7</v>
      </c>
    </row>
    <row r="50" spans="1:11" ht="12.75">
      <c r="A50" s="769" t="s">
        <v>450</v>
      </c>
      <c r="B50" s="770"/>
      <c r="C50" s="770"/>
      <c r="D50" s="771"/>
      <c r="E50" s="772">
        <f aca="true" t="shared" si="3" ref="E50:J50">E18-E49</f>
        <v>429363</v>
      </c>
      <c r="F50" s="772">
        <f t="shared" si="3"/>
        <v>264665</v>
      </c>
      <c r="G50" s="772">
        <f t="shared" si="3"/>
        <v>530968</v>
      </c>
      <c r="H50" s="772">
        <f t="shared" si="3"/>
        <v>25466</v>
      </c>
      <c r="I50" s="772">
        <f t="shared" si="3"/>
        <v>-242697.69999999995</v>
      </c>
      <c r="J50" s="772">
        <f t="shared" si="3"/>
        <v>-852535</v>
      </c>
      <c r="K50" s="772">
        <f t="shared" si="2"/>
        <v>155229.30000000005</v>
      </c>
    </row>
  </sheetData>
  <sheetProtection/>
  <mergeCells count="43">
    <mergeCell ref="B44:D44"/>
    <mergeCell ref="B45:D45"/>
    <mergeCell ref="B46:D46"/>
    <mergeCell ref="B48:D48"/>
    <mergeCell ref="A49:D49"/>
    <mergeCell ref="A50:D50"/>
    <mergeCell ref="B38:D38"/>
    <mergeCell ref="B39:D39"/>
    <mergeCell ref="B40:D40"/>
    <mergeCell ref="B41:D41"/>
    <mergeCell ref="B42:D42"/>
    <mergeCell ref="B43:D43"/>
    <mergeCell ref="B31:D31"/>
    <mergeCell ref="B32:D32"/>
    <mergeCell ref="B33:D33"/>
    <mergeCell ref="B34:D34"/>
    <mergeCell ref="B35:D35"/>
    <mergeCell ref="B37:D37"/>
    <mergeCell ref="B23:D23"/>
    <mergeCell ref="B24:D24"/>
    <mergeCell ref="B25:D25"/>
    <mergeCell ref="B28:D28"/>
    <mergeCell ref="B29:D29"/>
    <mergeCell ref="B30:D30"/>
    <mergeCell ref="B15:D15"/>
    <mergeCell ref="B16:D16"/>
    <mergeCell ref="A18:D18"/>
    <mergeCell ref="A19:D19"/>
    <mergeCell ref="B21:D21"/>
    <mergeCell ref="B22:D22"/>
    <mergeCell ref="A9:D9"/>
    <mergeCell ref="B10:D10"/>
    <mergeCell ref="B11:D11"/>
    <mergeCell ref="B12:D12"/>
    <mergeCell ref="B13:D13"/>
    <mergeCell ref="B14:D14"/>
    <mergeCell ref="A2:C2"/>
    <mergeCell ref="A3:C3"/>
    <mergeCell ref="A4:K4"/>
    <mergeCell ref="A5:K5"/>
    <mergeCell ref="A7:D8"/>
    <mergeCell ref="E7:J7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64">
      <selection activeCell="Q122" sqref="Q122"/>
    </sheetView>
  </sheetViews>
  <sheetFormatPr defaultColWidth="9.140625" defaultRowHeight="12.75"/>
  <cols>
    <col min="2" max="2" width="5.28125" style="0" customWidth="1"/>
    <col min="3" max="3" width="12.28125" style="0" customWidth="1"/>
    <col min="4" max="4" width="6.8515625" style="0" customWidth="1"/>
    <col min="5" max="5" width="9.140625" style="0" customWidth="1"/>
    <col min="8" max="8" width="7.00390625" style="0" customWidth="1"/>
    <col min="9" max="9" width="7.57421875" style="0" customWidth="1"/>
    <col min="10" max="10" width="13.8515625" style="0" customWidth="1"/>
    <col min="11" max="11" width="6.8515625" style="0" customWidth="1"/>
  </cols>
  <sheetData>
    <row r="1" spans="1:11" ht="12.75">
      <c r="A1" s="638" t="s">
        <v>22</v>
      </c>
      <c r="B1" s="638"/>
      <c r="C1" s="638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638" t="s">
        <v>60</v>
      </c>
      <c r="B2" s="638"/>
      <c r="C2" s="638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646" t="s">
        <v>510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</row>
    <row r="4" spans="1:11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44" t="s">
        <v>59</v>
      </c>
    </row>
    <row r="5" spans="1:11" ht="12.75">
      <c r="A5" s="639" t="s">
        <v>37</v>
      </c>
      <c r="B5" s="640"/>
      <c r="C5" s="645" t="s">
        <v>38</v>
      </c>
      <c r="D5" s="647" t="s">
        <v>39</v>
      </c>
      <c r="E5" s="647"/>
      <c r="F5" s="647"/>
      <c r="G5" s="647"/>
      <c r="H5" s="647"/>
      <c r="I5" s="647"/>
      <c r="J5" s="647"/>
      <c r="K5" s="647"/>
    </row>
    <row r="6" spans="1:11" ht="12.75">
      <c r="A6" s="641"/>
      <c r="B6" s="642"/>
      <c r="C6" s="645"/>
      <c r="D6" s="591" t="s">
        <v>61</v>
      </c>
      <c r="E6" s="591"/>
      <c r="F6" s="591" t="s">
        <v>62</v>
      </c>
      <c r="G6" s="591"/>
      <c r="H6" s="591" t="s">
        <v>63</v>
      </c>
      <c r="I6" s="591"/>
      <c r="J6" s="591" t="s">
        <v>64</v>
      </c>
      <c r="K6" s="591"/>
    </row>
    <row r="7" spans="1:11" ht="12.75">
      <c r="A7" s="643"/>
      <c r="B7" s="644"/>
      <c r="C7" s="645"/>
      <c r="D7" s="221" t="s">
        <v>40</v>
      </c>
      <c r="E7" s="221" t="s">
        <v>41</v>
      </c>
      <c r="F7" s="221" t="s">
        <v>40</v>
      </c>
      <c r="G7" s="221" t="s">
        <v>41</v>
      </c>
      <c r="H7" s="221" t="s">
        <v>40</v>
      </c>
      <c r="I7" s="221" t="s">
        <v>41</v>
      </c>
      <c r="J7" s="221" t="s">
        <v>40</v>
      </c>
      <c r="K7" s="221" t="s">
        <v>41</v>
      </c>
    </row>
    <row r="8" spans="1:11" ht="12.75">
      <c r="A8" s="624" t="s">
        <v>52</v>
      </c>
      <c r="B8" s="625"/>
      <c r="C8" s="222" t="s">
        <v>43</v>
      </c>
      <c r="D8" s="223">
        <v>0</v>
      </c>
      <c r="E8" s="223">
        <f>D8*0.845</f>
        <v>0</v>
      </c>
      <c r="F8" s="223">
        <v>0</v>
      </c>
      <c r="G8" s="223">
        <f>F8*0.845</f>
        <v>0</v>
      </c>
      <c r="H8" s="223">
        <v>0</v>
      </c>
      <c r="I8" s="223">
        <f>H8*0.845</f>
        <v>0</v>
      </c>
      <c r="J8" s="223">
        <f aca="true" t="shared" si="0" ref="J8:K10">D8+F8+H8</f>
        <v>0</v>
      </c>
      <c r="K8" s="223">
        <f t="shared" si="0"/>
        <v>0</v>
      </c>
    </row>
    <row r="9" spans="1:11" ht="12.75">
      <c r="A9" s="626"/>
      <c r="B9" s="627"/>
      <c r="C9" s="222" t="s">
        <v>44</v>
      </c>
      <c r="D9" s="223">
        <v>0</v>
      </c>
      <c r="E9" s="223">
        <f>D9*0.845</f>
        <v>0</v>
      </c>
      <c r="F9" s="223">
        <v>0</v>
      </c>
      <c r="G9" s="223">
        <f>F9*0.845</f>
        <v>0</v>
      </c>
      <c r="H9" s="223">
        <v>0</v>
      </c>
      <c r="I9" s="223">
        <f>H9*0.845</f>
        <v>0</v>
      </c>
      <c r="J9" s="223">
        <f t="shared" si="0"/>
        <v>0</v>
      </c>
      <c r="K9" s="223">
        <f t="shared" si="0"/>
        <v>0</v>
      </c>
    </row>
    <row r="10" spans="1:11" ht="12.75">
      <c r="A10" s="626"/>
      <c r="B10" s="627"/>
      <c r="C10" s="222" t="s">
        <v>45</v>
      </c>
      <c r="D10" s="223">
        <v>0</v>
      </c>
      <c r="E10" s="223">
        <f>D10*0.845</f>
        <v>0</v>
      </c>
      <c r="F10" s="223">
        <v>0</v>
      </c>
      <c r="G10" s="223">
        <f>F10*0.845</f>
        <v>0</v>
      </c>
      <c r="H10" s="223">
        <v>0</v>
      </c>
      <c r="I10" s="223">
        <f>H10*0.845</f>
        <v>0</v>
      </c>
      <c r="J10" s="223">
        <f t="shared" si="0"/>
        <v>0</v>
      </c>
      <c r="K10" s="223">
        <f t="shared" si="0"/>
        <v>0</v>
      </c>
    </row>
    <row r="11" spans="1:11" ht="12.75">
      <c r="A11" s="626"/>
      <c r="B11" s="627"/>
      <c r="C11" s="5" t="s">
        <v>46</v>
      </c>
      <c r="D11" s="224">
        <f>SUM(D8:D10)</f>
        <v>0</v>
      </c>
      <c r="E11" s="224">
        <f>SUM(E8:E10)</f>
        <v>0</v>
      </c>
      <c r="F11" s="224">
        <f>SUM(F8:F10)</f>
        <v>0</v>
      </c>
      <c r="G11" s="224">
        <f>SUM(G8:G10)</f>
        <v>0</v>
      </c>
      <c r="H11" s="224">
        <f>SUM(H8:H10)</f>
        <v>0</v>
      </c>
      <c r="I11" s="223">
        <f>H11*0.845</f>
        <v>0</v>
      </c>
      <c r="J11" s="224">
        <f>SUM(J8:J10)</f>
        <v>0</v>
      </c>
      <c r="K11" s="224">
        <f>SUM(K8:K10)</f>
        <v>0</v>
      </c>
    </row>
    <row r="12" spans="1:11" ht="12.75">
      <c r="A12" s="626"/>
      <c r="B12" s="627"/>
      <c r="C12" s="222" t="s">
        <v>47</v>
      </c>
      <c r="D12" s="223">
        <v>0</v>
      </c>
      <c r="E12" s="223">
        <f>D12*0.889</f>
        <v>0</v>
      </c>
      <c r="F12" s="223">
        <v>0</v>
      </c>
      <c r="G12" s="223">
        <f>F12*0.889</f>
        <v>0</v>
      </c>
      <c r="H12" s="223">
        <v>0</v>
      </c>
      <c r="I12" s="223">
        <f>H12*0.889</f>
        <v>0</v>
      </c>
      <c r="J12" s="223">
        <f aca="true" t="shared" si="1" ref="J12:K16">D12+F12+H12</f>
        <v>0</v>
      </c>
      <c r="K12" s="223">
        <f t="shared" si="1"/>
        <v>0</v>
      </c>
    </row>
    <row r="13" spans="1:11" ht="12.75">
      <c r="A13" s="626"/>
      <c r="B13" s="627"/>
      <c r="C13" s="222" t="s">
        <v>48</v>
      </c>
      <c r="D13" s="223">
        <v>0</v>
      </c>
      <c r="E13" s="223">
        <f>D13*0.889</f>
        <v>0</v>
      </c>
      <c r="F13" s="223">
        <v>0</v>
      </c>
      <c r="G13" s="223">
        <f>F13*0.889</f>
        <v>0</v>
      </c>
      <c r="H13" s="223">
        <v>0</v>
      </c>
      <c r="I13" s="223">
        <f>H13*0.889</f>
        <v>0</v>
      </c>
      <c r="J13" s="223">
        <f t="shared" si="1"/>
        <v>0</v>
      </c>
      <c r="K13" s="223">
        <f t="shared" si="1"/>
        <v>0</v>
      </c>
    </row>
    <row r="14" spans="1:11" ht="12.75">
      <c r="A14" s="626"/>
      <c r="B14" s="627"/>
      <c r="C14" s="222" t="s">
        <v>50</v>
      </c>
      <c r="D14" s="223">
        <v>0</v>
      </c>
      <c r="E14" s="223">
        <f>D14*0.889</f>
        <v>0</v>
      </c>
      <c r="F14" s="223">
        <v>0</v>
      </c>
      <c r="G14" s="223">
        <f>F14*0.889</f>
        <v>0</v>
      </c>
      <c r="H14" s="223">
        <v>0</v>
      </c>
      <c r="I14" s="223">
        <f>H14*0.889</f>
        <v>0</v>
      </c>
      <c r="J14" s="223">
        <f t="shared" si="1"/>
        <v>0</v>
      </c>
      <c r="K14" s="223">
        <f t="shared" si="1"/>
        <v>0</v>
      </c>
    </row>
    <row r="15" spans="1:11" ht="12.75">
      <c r="A15" s="626"/>
      <c r="B15" s="627"/>
      <c r="C15" s="222" t="s">
        <v>49</v>
      </c>
      <c r="D15" s="223">
        <v>0</v>
      </c>
      <c r="E15" s="223">
        <f>D15*0.889</f>
        <v>0</v>
      </c>
      <c r="F15" s="223">
        <v>0</v>
      </c>
      <c r="G15" s="223">
        <f>F15*0.889</f>
        <v>0</v>
      </c>
      <c r="H15" s="223">
        <v>0</v>
      </c>
      <c r="I15" s="223">
        <f>H15*0.889</f>
        <v>0</v>
      </c>
      <c r="J15" s="223">
        <f t="shared" si="1"/>
        <v>0</v>
      </c>
      <c r="K15" s="223">
        <f t="shared" si="1"/>
        <v>0</v>
      </c>
    </row>
    <row r="16" spans="1:11" ht="12.75">
      <c r="A16" s="626"/>
      <c r="B16" s="627"/>
      <c r="C16" s="5" t="s">
        <v>51</v>
      </c>
      <c r="D16" s="224">
        <f>SUM(D12:D15)</f>
        <v>0</v>
      </c>
      <c r="E16" s="224">
        <f>SUM(E12:E15)</f>
        <v>0</v>
      </c>
      <c r="F16" s="224">
        <f>SUM(F12:F15)</f>
        <v>0</v>
      </c>
      <c r="G16" s="224">
        <f>SUM(G12:G15)</f>
        <v>0</v>
      </c>
      <c r="H16" s="224">
        <f>SUM(H12:H15)</f>
        <v>0</v>
      </c>
      <c r="I16" s="223">
        <f>H16*0.889</f>
        <v>0</v>
      </c>
      <c r="J16" s="224">
        <f t="shared" si="1"/>
        <v>0</v>
      </c>
      <c r="K16" s="224">
        <f t="shared" si="1"/>
        <v>0</v>
      </c>
    </row>
    <row r="17" spans="1:11" ht="12.75">
      <c r="A17" s="628"/>
      <c r="B17" s="629"/>
      <c r="C17" s="225" t="s">
        <v>291</v>
      </c>
      <c r="D17" s="226">
        <f aca="true" t="shared" si="2" ref="D17:I17">D11+D16</f>
        <v>0</v>
      </c>
      <c r="E17" s="226">
        <f t="shared" si="2"/>
        <v>0</v>
      </c>
      <c r="F17" s="226">
        <f t="shared" si="2"/>
        <v>0</v>
      </c>
      <c r="G17" s="226">
        <f t="shared" si="2"/>
        <v>0</v>
      </c>
      <c r="H17" s="226">
        <f t="shared" si="2"/>
        <v>0</v>
      </c>
      <c r="I17" s="226">
        <f t="shared" si="2"/>
        <v>0</v>
      </c>
      <c r="J17" s="226">
        <f>J11+J16</f>
        <v>0</v>
      </c>
      <c r="K17" s="226">
        <f>K11+K16</f>
        <v>0</v>
      </c>
    </row>
    <row r="18" spans="1:11" ht="12.75">
      <c r="A18" s="588" t="s">
        <v>53</v>
      </c>
      <c r="B18" s="588" t="s">
        <v>54</v>
      </c>
      <c r="C18" s="222" t="s">
        <v>43</v>
      </c>
      <c r="D18" s="68">
        <v>1300</v>
      </c>
      <c r="E18" s="68">
        <f>D18*0.845</f>
        <v>1098.5</v>
      </c>
      <c r="F18" s="68">
        <v>0</v>
      </c>
      <c r="G18" s="68">
        <f>F18*0.845</f>
        <v>0</v>
      </c>
      <c r="H18" s="68">
        <v>0</v>
      </c>
      <c r="I18" s="68">
        <f>H18*0.845</f>
        <v>0</v>
      </c>
      <c r="J18" s="68">
        <f aca="true" t="shared" si="3" ref="J18:K20">D18+F18+H18</f>
        <v>1300</v>
      </c>
      <c r="K18" s="68">
        <f t="shared" si="3"/>
        <v>1098.5</v>
      </c>
    </row>
    <row r="19" spans="1:11" ht="12.75">
      <c r="A19" s="589"/>
      <c r="B19" s="589"/>
      <c r="C19" s="222" t="s">
        <v>44</v>
      </c>
      <c r="D19" s="68">
        <v>0</v>
      </c>
      <c r="E19" s="68">
        <f>D19*0.845</f>
        <v>0</v>
      </c>
      <c r="F19" s="68">
        <v>0</v>
      </c>
      <c r="G19" s="68">
        <f>F19*0.845</f>
        <v>0</v>
      </c>
      <c r="H19" s="68">
        <v>0</v>
      </c>
      <c r="I19" s="68">
        <f>H19*0.845</f>
        <v>0</v>
      </c>
      <c r="J19" s="68">
        <f t="shared" si="3"/>
        <v>0</v>
      </c>
      <c r="K19" s="68">
        <f t="shared" si="3"/>
        <v>0</v>
      </c>
    </row>
    <row r="20" spans="1:11" ht="12.75">
      <c r="A20" s="589"/>
      <c r="B20" s="589"/>
      <c r="C20" s="222" t="s">
        <v>45</v>
      </c>
      <c r="D20" s="68">
        <v>0</v>
      </c>
      <c r="E20" s="68">
        <f>D20*0.845</f>
        <v>0</v>
      </c>
      <c r="F20" s="68">
        <v>0</v>
      </c>
      <c r="G20" s="68">
        <f>F20*0.845</f>
        <v>0</v>
      </c>
      <c r="H20" s="68">
        <v>0</v>
      </c>
      <c r="I20" s="68">
        <f>H20*0.845</f>
        <v>0</v>
      </c>
      <c r="J20" s="68">
        <f t="shared" si="3"/>
        <v>0</v>
      </c>
      <c r="K20" s="68">
        <f t="shared" si="3"/>
        <v>0</v>
      </c>
    </row>
    <row r="21" spans="1:11" ht="12.75">
      <c r="A21" s="589"/>
      <c r="B21" s="589"/>
      <c r="C21" s="5" t="s">
        <v>46</v>
      </c>
      <c r="D21" s="140">
        <f>SUM(D18:D20)</f>
        <v>1300</v>
      </c>
      <c r="E21" s="140">
        <f>SUM(E18:E20)</f>
        <v>1098.5</v>
      </c>
      <c r="F21" s="140">
        <f>SUM(F18:F20)</f>
        <v>0</v>
      </c>
      <c r="G21" s="140">
        <f>SUM(G18:G20)</f>
        <v>0</v>
      </c>
      <c r="H21" s="140">
        <f>SUM(H18:H20)</f>
        <v>0</v>
      </c>
      <c r="I21" s="68">
        <f>H21*0.845</f>
        <v>0</v>
      </c>
      <c r="J21" s="140">
        <f>SUM(J18:J20)</f>
        <v>1300</v>
      </c>
      <c r="K21" s="140">
        <f>SUM(K18:K20)</f>
        <v>1098.5</v>
      </c>
    </row>
    <row r="22" spans="1:11" ht="12.75">
      <c r="A22" s="589"/>
      <c r="B22" s="589"/>
      <c r="C22" s="222" t="s">
        <v>47</v>
      </c>
      <c r="D22" s="68">
        <v>200</v>
      </c>
      <c r="E22" s="68">
        <f>D22*0.889</f>
        <v>177.8</v>
      </c>
      <c r="F22" s="68">
        <v>0</v>
      </c>
      <c r="G22" s="68">
        <f>F22*0.889</f>
        <v>0</v>
      </c>
      <c r="H22" s="68">
        <v>0</v>
      </c>
      <c r="I22" s="68">
        <f>H22*0.889</f>
        <v>0</v>
      </c>
      <c r="J22" s="68">
        <f aca="true" t="shared" si="4" ref="J22:K25">D22+F22+H22</f>
        <v>200</v>
      </c>
      <c r="K22" s="68">
        <f t="shared" si="4"/>
        <v>177.8</v>
      </c>
    </row>
    <row r="23" spans="1:11" ht="12.75">
      <c r="A23" s="589"/>
      <c r="B23" s="589"/>
      <c r="C23" s="222" t="s">
        <v>48</v>
      </c>
      <c r="D23" s="68">
        <v>0</v>
      </c>
      <c r="E23" s="68">
        <f>D23*0.889</f>
        <v>0</v>
      </c>
      <c r="F23" s="68">
        <v>0</v>
      </c>
      <c r="G23" s="68">
        <f>F23*0.889</f>
        <v>0</v>
      </c>
      <c r="H23" s="68">
        <v>0</v>
      </c>
      <c r="I23" s="68">
        <f>H23*0.889</f>
        <v>0</v>
      </c>
      <c r="J23" s="68">
        <f t="shared" si="4"/>
        <v>0</v>
      </c>
      <c r="K23" s="68">
        <f t="shared" si="4"/>
        <v>0</v>
      </c>
    </row>
    <row r="24" spans="1:11" ht="12.75">
      <c r="A24" s="589"/>
      <c r="B24" s="589"/>
      <c r="C24" s="222" t="s">
        <v>50</v>
      </c>
      <c r="D24" s="68">
        <v>0</v>
      </c>
      <c r="E24" s="68">
        <f>D24*0.889</f>
        <v>0</v>
      </c>
      <c r="F24" s="68">
        <v>0</v>
      </c>
      <c r="G24" s="68">
        <f>F24*0.889</f>
        <v>0</v>
      </c>
      <c r="H24" s="68">
        <v>0</v>
      </c>
      <c r="I24" s="68">
        <f>H24*0.889</f>
        <v>0</v>
      </c>
      <c r="J24" s="68">
        <f t="shared" si="4"/>
        <v>0</v>
      </c>
      <c r="K24" s="68">
        <f t="shared" si="4"/>
        <v>0</v>
      </c>
    </row>
    <row r="25" spans="1:11" ht="12.75">
      <c r="A25" s="589"/>
      <c r="B25" s="589"/>
      <c r="C25" s="222" t="s">
        <v>49</v>
      </c>
      <c r="D25" s="68">
        <v>0</v>
      </c>
      <c r="E25" s="68">
        <f>D25*0.889</f>
        <v>0</v>
      </c>
      <c r="F25" s="68">
        <v>0</v>
      </c>
      <c r="G25" s="68">
        <f>F25*0.889</f>
        <v>0</v>
      </c>
      <c r="H25" s="68">
        <v>0</v>
      </c>
      <c r="I25" s="68">
        <f>H25*0.889</f>
        <v>0</v>
      </c>
      <c r="J25" s="68">
        <f t="shared" si="4"/>
        <v>0</v>
      </c>
      <c r="K25" s="68">
        <f t="shared" si="4"/>
        <v>0</v>
      </c>
    </row>
    <row r="26" spans="1:11" ht="12.75">
      <c r="A26" s="589"/>
      <c r="B26" s="589"/>
      <c r="C26" s="5" t="s">
        <v>51</v>
      </c>
      <c r="D26" s="140">
        <f>SUM(D22:D25)</f>
        <v>200</v>
      </c>
      <c r="E26" s="140">
        <f>SUM(E22:E25)</f>
        <v>177.8</v>
      </c>
      <c r="F26" s="140">
        <f>SUM(F22:F25)</f>
        <v>0</v>
      </c>
      <c r="G26" s="140">
        <f>SUM(G22:G25)</f>
        <v>0</v>
      </c>
      <c r="H26" s="140">
        <f>SUM(H22:H25)</f>
        <v>0</v>
      </c>
      <c r="I26" s="68">
        <f>H26*0.889</f>
        <v>0</v>
      </c>
      <c r="J26" s="140">
        <f>SUM(J22:J25)</f>
        <v>200</v>
      </c>
      <c r="K26" s="140">
        <f>SUM(K22:K25)</f>
        <v>177.8</v>
      </c>
    </row>
    <row r="27" spans="1:11" ht="12.75">
      <c r="A27" s="589"/>
      <c r="B27" s="590"/>
      <c r="C27" s="225" t="s">
        <v>291</v>
      </c>
      <c r="D27" s="69">
        <f aca="true" t="shared" si="5" ref="D27:I27">D21+D26</f>
        <v>1500</v>
      </c>
      <c r="E27" s="69">
        <f t="shared" si="5"/>
        <v>1276.3</v>
      </c>
      <c r="F27" s="69">
        <f t="shared" si="5"/>
        <v>0</v>
      </c>
      <c r="G27" s="69">
        <f t="shared" si="5"/>
        <v>0</v>
      </c>
      <c r="H27" s="69">
        <f t="shared" si="5"/>
        <v>0</v>
      </c>
      <c r="I27" s="69">
        <f t="shared" si="5"/>
        <v>0</v>
      </c>
      <c r="J27" s="69">
        <f>J21+J26</f>
        <v>1500</v>
      </c>
      <c r="K27" s="69">
        <f>K21+K26</f>
        <v>1276.3</v>
      </c>
    </row>
    <row r="28" spans="1:11" ht="12.75">
      <c r="A28" s="589"/>
      <c r="B28" s="588" t="s">
        <v>55</v>
      </c>
      <c r="C28" s="222" t="s">
        <v>43</v>
      </c>
      <c r="D28" s="68">
        <v>300</v>
      </c>
      <c r="E28" s="68">
        <f>D28*0.845</f>
        <v>253.5</v>
      </c>
      <c r="F28" s="68">
        <v>0</v>
      </c>
      <c r="G28" s="68">
        <f>F28*0.845</f>
        <v>0</v>
      </c>
      <c r="H28" s="68">
        <v>0</v>
      </c>
      <c r="I28" s="68">
        <v>0</v>
      </c>
      <c r="J28" s="68">
        <f aca="true" t="shared" si="6" ref="J28:K30">D28+F28+H28</f>
        <v>300</v>
      </c>
      <c r="K28" s="68">
        <f t="shared" si="6"/>
        <v>253.5</v>
      </c>
    </row>
    <row r="29" spans="1:11" ht="12.75">
      <c r="A29" s="589"/>
      <c r="B29" s="589"/>
      <c r="C29" s="222" t="s">
        <v>44</v>
      </c>
      <c r="D29" s="68">
        <v>0</v>
      </c>
      <c r="E29" s="68">
        <f>D29*0.845</f>
        <v>0</v>
      </c>
      <c r="F29" s="68">
        <v>0</v>
      </c>
      <c r="G29" s="68">
        <f>F29*0.845</f>
        <v>0</v>
      </c>
      <c r="H29" s="68">
        <v>0</v>
      </c>
      <c r="I29" s="68">
        <v>0</v>
      </c>
      <c r="J29" s="68">
        <f t="shared" si="6"/>
        <v>0</v>
      </c>
      <c r="K29" s="68">
        <f t="shared" si="6"/>
        <v>0</v>
      </c>
    </row>
    <row r="30" spans="1:11" ht="12.75">
      <c r="A30" s="589"/>
      <c r="B30" s="589"/>
      <c r="C30" s="222" t="s">
        <v>45</v>
      </c>
      <c r="D30" s="68">
        <v>0</v>
      </c>
      <c r="E30" s="68">
        <f>D30*0.845</f>
        <v>0</v>
      </c>
      <c r="F30" s="68">
        <v>0</v>
      </c>
      <c r="G30" s="68">
        <f>F30*0.845</f>
        <v>0</v>
      </c>
      <c r="H30" s="68">
        <v>0</v>
      </c>
      <c r="I30" s="68">
        <v>0</v>
      </c>
      <c r="J30" s="68">
        <f t="shared" si="6"/>
        <v>0</v>
      </c>
      <c r="K30" s="68">
        <f t="shared" si="6"/>
        <v>0</v>
      </c>
    </row>
    <row r="31" spans="1:11" ht="12.75">
      <c r="A31" s="589"/>
      <c r="B31" s="589"/>
      <c r="C31" s="5" t="s">
        <v>46</v>
      </c>
      <c r="D31" s="140">
        <f>SUM(D28:D30)</f>
        <v>300</v>
      </c>
      <c r="E31" s="140">
        <f>SUM(E28:E30)</f>
        <v>253.5</v>
      </c>
      <c r="F31" s="140">
        <f>SUM(F28:F30)</f>
        <v>0</v>
      </c>
      <c r="G31" s="140">
        <f>SUM(G28:G30)</f>
        <v>0</v>
      </c>
      <c r="H31" s="140">
        <v>0</v>
      </c>
      <c r="I31" s="140">
        <v>0</v>
      </c>
      <c r="J31" s="140">
        <f>SUM(J28:J30)</f>
        <v>300</v>
      </c>
      <c r="K31" s="140">
        <f>SUM(K28:K30)</f>
        <v>253.5</v>
      </c>
    </row>
    <row r="32" spans="1:11" ht="12.75">
      <c r="A32" s="589"/>
      <c r="B32" s="589"/>
      <c r="C32" s="222" t="s">
        <v>47</v>
      </c>
      <c r="D32" s="68">
        <v>0</v>
      </c>
      <c r="E32" s="68">
        <f>D32*0.889</f>
        <v>0</v>
      </c>
      <c r="F32" s="68">
        <v>0</v>
      </c>
      <c r="G32" s="68">
        <f>F32*0.889</f>
        <v>0</v>
      </c>
      <c r="H32" s="68">
        <v>600</v>
      </c>
      <c r="I32" s="68">
        <f>H32*0.889</f>
        <v>533.4</v>
      </c>
      <c r="J32" s="68">
        <f aca="true" t="shared" si="7" ref="J32:K35">D32+F32+H32</f>
        <v>600</v>
      </c>
      <c r="K32" s="68">
        <f t="shared" si="7"/>
        <v>533.4</v>
      </c>
    </row>
    <row r="33" spans="1:11" ht="12.75">
      <c r="A33" s="589"/>
      <c r="B33" s="589"/>
      <c r="C33" s="222" t="s">
        <v>48</v>
      </c>
      <c r="D33" s="68">
        <v>0</v>
      </c>
      <c r="E33" s="68">
        <f>D33*0.889</f>
        <v>0</v>
      </c>
      <c r="F33" s="68">
        <v>0</v>
      </c>
      <c r="G33" s="68">
        <f>F33*0.889</f>
        <v>0</v>
      </c>
      <c r="H33" s="68">
        <v>500</v>
      </c>
      <c r="I33" s="68">
        <f>H33*0.889</f>
        <v>444.5</v>
      </c>
      <c r="J33" s="68">
        <f t="shared" si="7"/>
        <v>500</v>
      </c>
      <c r="K33" s="68">
        <f t="shared" si="7"/>
        <v>444.5</v>
      </c>
    </row>
    <row r="34" spans="1:11" ht="12.75">
      <c r="A34" s="589"/>
      <c r="B34" s="589"/>
      <c r="C34" s="222" t="s">
        <v>50</v>
      </c>
      <c r="D34" s="68">
        <v>0</v>
      </c>
      <c r="E34" s="68">
        <f>D34*0.889</f>
        <v>0</v>
      </c>
      <c r="F34" s="68">
        <v>0</v>
      </c>
      <c r="G34" s="68">
        <f>F34*0.889</f>
        <v>0</v>
      </c>
      <c r="H34" s="68">
        <v>0</v>
      </c>
      <c r="I34" s="68">
        <f>H34*0.889</f>
        <v>0</v>
      </c>
      <c r="J34" s="68">
        <f t="shared" si="7"/>
        <v>0</v>
      </c>
      <c r="K34" s="68">
        <f t="shared" si="7"/>
        <v>0</v>
      </c>
    </row>
    <row r="35" spans="1:11" ht="12.75">
      <c r="A35" s="589"/>
      <c r="B35" s="589"/>
      <c r="C35" s="222" t="s">
        <v>49</v>
      </c>
      <c r="D35" s="68">
        <v>0</v>
      </c>
      <c r="E35" s="68">
        <f>D35*0.889</f>
        <v>0</v>
      </c>
      <c r="F35" s="68">
        <v>0</v>
      </c>
      <c r="G35" s="68">
        <f>F35*0.889</f>
        <v>0</v>
      </c>
      <c r="H35" s="68">
        <v>0</v>
      </c>
      <c r="I35" s="68">
        <f>H35*0.889</f>
        <v>0</v>
      </c>
      <c r="J35" s="68">
        <f t="shared" si="7"/>
        <v>0</v>
      </c>
      <c r="K35" s="68">
        <f t="shared" si="7"/>
        <v>0</v>
      </c>
    </row>
    <row r="36" spans="1:11" ht="12.75">
      <c r="A36" s="589"/>
      <c r="B36" s="589"/>
      <c r="C36" s="5" t="s">
        <v>51</v>
      </c>
      <c r="D36" s="140">
        <f>SUM(D32:D35)</f>
        <v>0</v>
      </c>
      <c r="E36" s="140">
        <f>SUM(E32:E35)</f>
        <v>0</v>
      </c>
      <c r="F36" s="140">
        <f>SUM(F32:F35)</f>
        <v>0</v>
      </c>
      <c r="G36" s="140">
        <f>SUM(G32:G35)</f>
        <v>0</v>
      </c>
      <c r="H36" s="140">
        <v>1100</v>
      </c>
      <c r="I36" s="68">
        <f>I32+I33+I34+I35</f>
        <v>977.9</v>
      </c>
      <c r="J36" s="140">
        <f>SUM(J32:J35)</f>
        <v>1100</v>
      </c>
      <c r="K36" s="140">
        <f>SUM(K32:K35)</f>
        <v>977.9</v>
      </c>
    </row>
    <row r="37" spans="1:11" ht="12.75">
      <c r="A37" s="590"/>
      <c r="B37" s="590"/>
      <c r="C37" s="225" t="s">
        <v>291</v>
      </c>
      <c r="D37" s="69">
        <f>D31+D36</f>
        <v>300</v>
      </c>
      <c r="E37" s="69">
        <f aca="true" t="shared" si="8" ref="E37:K37">E31+E36</f>
        <v>253.5</v>
      </c>
      <c r="F37" s="69">
        <f t="shared" si="8"/>
        <v>0</v>
      </c>
      <c r="G37" s="69">
        <f t="shared" si="8"/>
        <v>0</v>
      </c>
      <c r="H37" s="69">
        <f t="shared" si="8"/>
        <v>1100</v>
      </c>
      <c r="I37" s="243">
        <f>I31+I36</f>
        <v>977.9</v>
      </c>
      <c r="J37" s="69">
        <f t="shared" si="8"/>
        <v>1400</v>
      </c>
      <c r="K37" s="69">
        <f t="shared" si="8"/>
        <v>1231.4</v>
      </c>
    </row>
    <row r="38" spans="1:11" ht="12.75">
      <c r="A38" s="606" t="s">
        <v>56</v>
      </c>
      <c r="B38" s="637"/>
      <c r="C38" s="599"/>
      <c r="D38" s="52">
        <f aca="true" t="shared" si="9" ref="D38:K38">D27+D37</f>
        <v>1800</v>
      </c>
      <c r="E38" s="52">
        <f t="shared" si="9"/>
        <v>1529.8</v>
      </c>
      <c r="F38" s="52">
        <f t="shared" si="9"/>
        <v>0</v>
      </c>
      <c r="G38" s="52">
        <f t="shared" si="9"/>
        <v>0</v>
      </c>
      <c r="H38" s="52">
        <f t="shared" si="9"/>
        <v>1100</v>
      </c>
      <c r="I38" s="52">
        <f t="shared" si="9"/>
        <v>977.9</v>
      </c>
      <c r="J38" s="52">
        <f t="shared" si="9"/>
        <v>2900</v>
      </c>
      <c r="K38" s="52">
        <f t="shared" si="9"/>
        <v>2507.7</v>
      </c>
    </row>
    <row r="39" spans="1:11" ht="12.75">
      <c r="A39" s="624" t="s">
        <v>9</v>
      </c>
      <c r="B39" s="625"/>
      <c r="C39" s="222" t="s">
        <v>43</v>
      </c>
      <c r="D39" s="68">
        <f>D8+D18+D28</f>
        <v>1600</v>
      </c>
      <c r="E39" s="68">
        <f aca="true" t="shared" si="10" ref="E39:K41">E8+E18+E28</f>
        <v>1352</v>
      </c>
      <c r="F39" s="68">
        <f t="shared" si="10"/>
        <v>0</v>
      </c>
      <c r="G39" s="68">
        <f t="shared" si="10"/>
        <v>0</v>
      </c>
      <c r="H39" s="68">
        <f t="shared" si="10"/>
        <v>0</v>
      </c>
      <c r="I39" s="68">
        <f t="shared" si="10"/>
        <v>0</v>
      </c>
      <c r="J39" s="68">
        <f t="shared" si="10"/>
        <v>1600</v>
      </c>
      <c r="K39" s="68">
        <f t="shared" si="10"/>
        <v>1352</v>
      </c>
    </row>
    <row r="40" spans="1:11" ht="12.75">
      <c r="A40" s="626"/>
      <c r="B40" s="627"/>
      <c r="C40" s="222" t="s">
        <v>44</v>
      </c>
      <c r="D40" s="68">
        <f>D9+D19+D29</f>
        <v>0</v>
      </c>
      <c r="E40" s="68">
        <f t="shared" si="10"/>
        <v>0</v>
      </c>
      <c r="F40" s="68">
        <f t="shared" si="10"/>
        <v>0</v>
      </c>
      <c r="G40" s="68">
        <f t="shared" si="10"/>
        <v>0</v>
      </c>
      <c r="H40" s="68">
        <f t="shared" si="10"/>
        <v>0</v>
      </c>
      <c r="I40" s="68">
        <f t="shared" si="10"/>
        <v>0</v>
      </c>
      <c r="J40" s="68">
        <f>J9+J19+J29</f>
        <v>0</v>
      </c>
      <c r="K40" s="68">
        <f>K9+K19+K29</f>
        <v>0</v>
      </c>
    </row>
    <row r="41" spans="1:11" ht="12.75">
      <c r="A41" s="626"/>
      <c r="B41" s="627"/>
      <c r="C41" s="222" t="s">
        <v>45</v>
      </c>
      <c r="D41" s="68">
        <f>D10+D20+D30</f>
        <v>0</v>
      </c>
      <c r="E41" s="68">
        <f t="shared" si="10"/>
        <v>0</v>
      </c>
      <c r="F41" s="68">
        <f t="shared" si="10"/>
        <v>0</v>
      </c>
      <c r="G41" s="68">
        <f t="shared" si="10"/>
        <v>0</v>
      </c>
      <c r="H41" s="68">
        <f t="shared" si="10"/>
        <v>0</v>
      </c>
      <c r="I41" s="68">
        <f t="shared" si="10"/>
        <v>0</v>
      </c>
      <c r="J41" s="68">
        <f>J10+J20+J30</f>
        <v>0</v>
      </c>
      <c r="K41" s="68">
        <f>K10+K20+K30</f>
        <v>0</v>
      </c>
    </row>
    <row r="42" spans="1:11" ht="12.75">
      <c r="A42" s="626"/>
      <c r="B42" s="627"/>
      <c r="C42" s="225" t="s">
        <v>46</v>
      </c>
      <c r="D42" s="69">
        <f aca="true" t="shared" si="11" ref="D42:I42">SUM(D39:D41)</f>
        <v>1600</v>
      </c>
      <c r="E42" s="69">
        <f t="shared" si="11"/>
        <v>1352</v>
      </c>
      <c r="F42" s="69">
        <f t="shared" si="11"/>
        <v>0</v>
      </c>
      <c r="G42" s="69">
        <f t="shared" si="11"/>
        <v>0</v>
      </c>
      <c r="H42" s="69">
        <f t="shared" si="11"/>
        <v>0</v>
      </c>
      <c r="I42" s="69">
        <f t="shared" si="11"/>
        <v>0</v>
      </c>
      <c r="J42" s="69">
        <f>SUM(J39:J41)</f>
        <v>1600</v>
      </c>
      <c r="K42" s="69">
        <f>SUM(K39:K41)</f>
        <v>1352</v>
      </c>
    </row>
    <row r="43" spans="1:11" ht="12.75">
      <c r="A43" s="626"/>
      <c r="B43" s="627"/>
      <c r="C43" s="222" t="s">
        <v>47</v>
      </c>
      <c r="D43" s="68">
        <f aca="true" t="shared" si="12" ref="D43:K46">D12+D22+D32</f>
        <v>200</v>
      </c>
      <c r="E43" s="68">
        <f t="shared" si="12"/>
        <v>177.8</v>
      </c>
      <c r="F43" s="68">
        <f t="shared" si="12"/>
        <v>0</v>
      </c>
      <c r="G43" s="68">
        <f t="shared" si="12"/>
        <v>0</v>
      </c>
      <c r="H43" s="68">
        <f t="shared" si="12"/>
        <v>600</v>
      </c>
      <c r="I43" s="68">
        <f t="shared" si="12"/>
        <v>533.4</v>
      </c>
      <c r="J43" s="68">
        <f t="shared" si="12"/>
        <v>800</v>
      </c>
      <c r="K43" s="68">
        <f t="shared" si="12"/>
        <v>711.2</v>
      </c>
    </row>
    <row r="44" spans="1:11" ht="12.75">
      <c r="A44" s="626"/>
      <c r="B44" s="627"/>
      <c r="C44" s="222" t="s">
        <v>48</v>
      </c>
      <c r="D44" s="68">
        <f t="shared" si="12"/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68">
        <f t="shared" si="12"/>
        <v>500</v>
      </c>
      <c r="I44" s="68">
        <f t="shared" si="12"/>
        <v>444.5</v>
      </c>
      <c r="J44" s="68">
        <f t="shared" si="12"/>
        <v>500</v>
      </c>
      <c r="K44" s="68">
        <f t="shared" si="12"/>
        <v>444.5</v>
      </c>
    </row>
    <row r="45" spans="1:11" ht="12.75">
      <c r="A45" s="626"/>
      <c r="B45" s="627"/>
      <c r="C45" s="222" t="s">
        <v>50</v>
      </c>
      <c r="D45" s="68">
        <f t="shared" si="12"/>
        <v>0</v>
      </c>
      <c r="E45" s="68">
        <f t="shared" si="12"/>
        <v>0</v>
      </c>
      <c r="F45" s="68">
        <f t="shared" si="12"/>
        <v>0</v>
      </c>
      <c r="G45" s="68">
        <f t="shared" si="12"/>
        <v>0</v>
      </c>
      <c r="H45" s="68">
        <f t="shared" si="12"/>
        <v>0</v>
      </c>
      <c r="I45" s="68">
        <f t="shared" si="12"/>
        <v>0</v>
      </c>
      <c r="J45" s="68">
        <f t="shared" si="12"/>
        <v>0</v>
      </c>
      <c r="K45" s="68">
        <f t="shared" si="12"/>
        <v>0</v>
      </c>
    </row>
    <row r="46" spans="1:11" ht="12.75">
      <c r="A46" s="626"/>
      <c r="B46" s="627"/>
      <c r="C46" s="222" t="s">
        <v>49</v>
      </c>
      <c r="D46" s="68">
        <f t="shared" si="12"/>
        <v>0</v>
      </c>
      <c r="E46" s="68">
        <f t="shared" si="12"/>
        <v>0</v>
      </c>
      <c r="F46" s="68">
        <f t="shared" si="12"/>
        <v>0</v>
      </c>
      <c r="G46" s="68">
        <f t="shared" si="12"/>
        <v>0</v>
      </c>
      <c r="H46" s="68">
        <f t="shared" si="12"/>
        <v>0</v>
      </c>
      <c r="I46" s="68">
        <f t="shared" si="12"/>
        <v>0</v>
      </c>
      <c r="J46" s="68">
        <f t="shared" si="12"/>
        <v>0</v>
      </c>
      <c r="K46" s="68">
        <f t="shared" si="12"/>
        <v>0</v>
      </c>
    </row>
    <row r="47" spans="1:11" ht="12.75">
      <c r="A47" s="626"/>
      <c r="B47" s="627"/>
      <c r="C47" s="225" t="s">
        <v>51</v>
      </c>
      <c r="D47" s="69">
        <f aca="true" t="shared" si="13" ref="D47:K47">SUM(D43:D46)</f>
        <v>200</v>
      </c>
      <c r="E47" s="69">
        <f t="shared" si="13"/>
        <v>177.8</v>
      </c>
      <c r="F47" s="69">
        <f t="shared" si="13"/>
        <v>0</v>
      </c>
      <c r="G47" s="69">
        <f t="shared" si="13"/>
        <v>0</v>
      </c>
      <c r="H47" s="69">
        <f t="shared" si="13"/>
        <v>1100</v>
      </c>
      <c r="I47" s="69">
        <f t="shared" si="13"/>
        <v>977.9</v>
      </c>
      <c r="J47" s="69">
        <f t="shared" si="13"/>
        <v>1300</v>
      </c>
      <c r="K47" s="69">
        <f t="shared" si="13"/>
        <v>1155.7</v>
      </c>
    </row>
    <row r="48" spans="1:11" ht="12.75">
      <c r="A48" s="628"/>
      <c r="B48" s="629"/>
      <c r="C48" s="227" t="s">
        <v>9</v>
      </c>
      <c r="D48" s="52">
        <f aca="true" t="shared" si="14" ref="D48:J48">D42+D47</f>
        <v>1800</v>
      </c>
      <c r="E48" s="52">
        <f t="shared" si="14"/>
        <v>1529.8</v>
      </c>
      <c r="F48" s="52">
        <f t="shared" si="14"/>
        <v>0</v>
      </c>
      <c r="G48" s="52">
        <f t="shared" si="14"/>
        <v>0</v>
      </c>
      <c r="H48" s="52">
        <f t="shared" si="14"/>
        <v>1100</v>
      </c>
      <c r="I48" s="52">
        <f t="shared" si="14"/>
        <v>977.9</v>
      </c>
      <c r="J48" s="52">
        <f t="shared" si="14"/>
        <v>2900</v>
      </c>
      <c r="K48" s="52">
        <f>K42+K47</f>
        <v>2507.7</v>
      </c>
    </row>
    <row r="49" spans="1:11" ht="12.75">
      <c r="A49" s="373"/>
      <c r="B49" s="373"/>
      <c r="C49" s="377"/>
      <c r="D49" s="153"/>
      <c r="E49" s="153"/>
      <c r="F49" s="153"/>
      <c r="G49" s="153"/>
      <c r="H49" s="153"/>
      <c r="I49" s="153"/>
      <c r="J49" s="153"/>
      <c r="K49" s="153"/>
    </row>
    <row r="50" spans="1:11" ht="12.75">
      <c r="A50" s="373"/>
      <c r="B50" s="373"/>
      <c r="C50" s="377"/>
      <c r="D50" s="153"/>
      <c r="E50" s="153"/>
      <c r="F50" s="153"/>
      <c r="G50" s="153"/>
      <c r="H50" s="153"/>
      <c r="I50" s="153"/>
      <c r="J50" s="153"/>
      <c r="K50" s="153"/>
    </row>
    <row r="51" spans="1:11" ht="12.75">
      <c r="A51" s="373"/>
      <c r="B51" s="373"/>
      <c r="C51" s="377"/>
      <c r="D51" s="153"/>
      <c r="E51" s="153"/>
      <c r="F51" s="153"/>
      <c r="G51" s="153"/>
      <c r="H51" s="153"/>
      <c r="I51" s="153"/>
      <c r="J51" s="153"/>
      <c r="K51" s="153"/>
    </row>
    <row r="52" spans="1:11" ht="12.75">
      <c r="A52" s="373"/>
      <c r="B52" s="373"/>
      <c r="C52" s="377"/>
      <c r="D52" s="153"/>
      <c r="E52" s="153"/>
      <c r="F52" s="153"/>
      <c r="G52" s="153"/>
      <c r="H52" s="153"/>
      <c r="I52" s="153"/>
      <c r="J52" s="153"/>
      <c r="K52" s="153"/>
    </row>
    <row r="53" spans="1:11" ht="12.75">
      <c r="A53" s="373"/>
      <c r="B53" s="373"/>
      <c r="C53" s="377"/>
      <c r="D53" s="153"/>
      <c r="E53" s="153"/>
      <c r="F53" s="153"/>
      <c r="G53" s="153"/>
      <c r="H53" s="153"/>
      <c r="I53" s="153"/>
      <c r="J53" s="153"/>
      <c r="K53" s="153"/>
    </row>
    <row r="54" spans="1:11" ht="12.75">
      <c r="A54" s="373"/>
      <c r="B54" s="373"/>
      <c r="C54" s="377"/>
      <c r="D54" s="153"/>
      <c r="E54" s="153"/>
      <c r="F54" s="153"/>
      <c r="G54" s="153"/>
      <c r="H54" s="153"/>
      <c r="I54" s="153"/>
      <c r="J54" s="153"/>
      <c r="K54" s="153"/>
    </row>
    <row r="55" spans="1:11" ht="12.75">
      <c r="A55" s="373"/>
      <c r="B55" s="373"/>
      <c r="C55" s="377"/>
      <c r="D55" s="153"/>
      <c r="E55" s="153"/>
      <c r="F55" s="153"/>
      <c r="G55" s="153"/>
      <c r="H55" s="153"/>
      <c r="I55" s="153"/>
      <c r="J55" s="153"/>
      <c r="K55" s="153"/>
    </row>
    <row r="56" spans="1:11" ht="12.75">
      <c r="A56" s="373"/>
      <c r="B56" s="373"/>
      <c r="C56" s="377"/>
      <c r="D56" s="153"/>
      <c r="E56" s="153"/>
      <c r="F56" s="153"/>
      <c r="G56" s="153"/>
      <c r="H56" s="153"/>
      <c r="I56" s="153"/>
      <c r="J56" s="153"/>
      <c r="K56" s="153"/>
    </row>
    <row r="57" spans="1:11" ht="12.75">
      <c r="A57" s="373"/>
      <c r="B57" s="373"/>
      <c r="C57" s="377"/>
      <c r="D57" s="153"/>
      <c r="E57" s="153"/>
      <c r="F57" s="153"/>
      <c r="G57" s="153"/>
      <c r="H57" s="153"/>
      <c r="I57" s="153"/>
      <c r="J57" s="153"/>
      <c r="K57" s="153"/>
    </row>
    <row r="58" spans="1:11" ht="12.75">
      <c r="A58" s="373"/>
      <c r="B58" s="373"/>
      <c r="C58" s="377"/>
      <c r="D58" s="153"/>
      <c r="E58" s="153"/>
      <c r="F58" s="153"/>
      <c r="G58" s="153"/>
      <c r="H58" s="153"/>
      <c r="I58" s="153"/>
      <c r="J58" s="153"/>
      <c r="K58" s="153"/>
    </row>
    <row r="59" spans="1:11" ht="12.75">
      <c r="A59" s="373"/>
      <c r="B59" s="373"/>
      <c r="C59" s="377"/>
      <c r="D59" s="153"/>
      <c r="E59" s="153"/>
      <c r="F59" s="153"/>
      <c r="G59" s="153"/>
      <c r="H59" s="153"/>
      <c r="I59" s="153"/>
      <c r="J59" s="153"/>
      <c r="K59" s="153"/>
    </row>
    <row r="60" spans="1:11" ht="12.75">
      <c r="A60" s="373"/>
      <c r="B60" s="373"/>
      <c r="C60" s="377"/>
      <c r="D60" s="153"/>
      <c r="E60" s="153"/>
      <c r="F60" s="153"/>
      <c r="G60" s="153"/>
      <c r="H60" s="153"/>
      <c r="I60" s="153"/>
      <c r="J60" s="153"/>
      <c r="K60" s="153"/>
    </row>
    <row r="61" spans="1:11" ht="12.75">
      <c r="A61" s="373"/>
      <c r="B61" s="373"/>
      <c r="C61" s="377"/>
      <c r="D61" s="153"/>
      <c r="E61" s="153"/>
      <c r="F61" s="153"/>
      <c r="G61" s="153"/>
      <c r="H61" s="153"/>
      <c r="I61" s="153"/>
      <c r="J61" s="153"/>
      <c r="K61" s="153"/>
    </row>
    <row r="62" spans="1:11" ht="12.75">
      <c r="A62" s="373"/>
      <c r="B62" s="373"/>
      <c r="C62" s="377"/>
      <c r="D62" s="153"/>
      <c r="E62" s="153"/>
      <c r="F62" s="153"/>
      <c r="G62" s="153"/>
      <c r="H62" s="153"/>
      <c r="I62" s="153"/>
      <c r="J62" s="153"/>
      <c r="K62" s="153"/>
    </row>
    <row r="63" spans="1:11" ht="12.75">
      <c r="A63" s="373"/>
      <c r="B63" s="373"/>
      <c r="C63" s="377"/>
      <c r="D63" s="153"/>
      <c r="E63" s="153"/>
      <c r="F63" s="153"/>
      <c r="G63" s="153"/>
      <c r="H63" s="153"/>
      <c r="I63" s="153"/>
      <c r="J63" s="153"/>
      <c r="K63" s="153"/>
    </row>
    <row r="64" spans="1:11" ht="12.75">
      <c r="A64" s="373"/>
      <c r="B64" s="373"/>
      <c r="C64" s="377"/>
      <c r="D64" s="153"/>
      <c r="E64" s="153"/>
      <c r="F64" s="153"/>
      <c r="G64" s="153"/>
      <c r="H64" s="153"/>
      <c r="I64" s="153"/>
      <c r="J64" s="153"/>
      <c r="K64" s="153"/>
    </row>
    <row r="65" spans="1:11" ht="12.75">
      <c r="A65" s="638" t="s">
        <v>22</v>
      </c>
      <c r="B65" s="638"/>
      <c r="C65" s="638"/>
      <c r="D65" s="219"/>
      <c r="E65" s="219"/>
      <c r="F65" s="219"/>
      <c r="G65" s="219"/>
      <c r="H65" s="219"/>
      <c r="I65" s="219"/>
      <c r="J65" s="219"/>
      <c r="K65" s="219"/>
    </row>
    <row r="66" spans="1:11" ht="12.75">
      <c r="A66" s="638" t="s">
        <v>60</v>
      </c>
      <c r="B66" s="638"/>
      <c r="C66" s="638"/>
      <c r="D66" s="219"/>
      <c r="E66" s="219"/>
      <c r="F66" s="219"/>
      <c r="G66" s="219"/>
      <c r="H66" s="219"/>
      <c r="I66" s="219"/>
      <c r="J66" s="219"/>
      <c r="K66" s="219"/>
    </row>
    <row r="67" spans="1:11" ht="12.75">
      <c r="A67" s="646" t="s">
        <v>511</v>
      </c>
      <c r="B67" s="646"/>
      <c r="C67" s="646"/>
      <c r="D67" s="646"/>
      <c r="E67" s="646"/>
      <c r="F67" s="646"/>
      <c r="G67" s="646"/>
      <c r="H67" s="646"/>
      <c r="I67" s="646"/>
      <c r="J67" s="646"/>
      <c r="K67" s="646"/>
    </row>
    <row r="68" spans="1:11" ht="12.75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44" t="s">
        <v>59</v>
      </c>
    </row>
    <row r="69" spans="1:11" ht="12.75">
      <c r="A69" s="639" t="s">
        <v>37</v>
      </c>
      <c r="B69" s="640"/>
      <c r="C69" s="645" t="s">
        <v>38</v>
      </c>
      <c r="D69" s="647" t="s">
        <v>39</v>
      </c>
      <c r="E69" s="647"/>
      <c r="F69" s="647"/>
      <c r="G69" s="647"/>
      <c r="H69" s="647"/>
      <c r="I69" s="647"/>
      <c r="J69" s="647"/>
      <c r="K69" s="647"/>
    </row>
    <row r="70" spans="1:11" ht="12.75">
      <c r="A70" s="641"/>
      <c r="B70" s="642"/>
      <c r="C70" s="645"/>
      <c r="D70" s="591" t="s">
        <v>61</v>
      </c>
      <c r="E70" s="591"/>
      <c r="F70" s="591" t="s">
        <v>62</v>
      </c>
      <c r="G70" s="591"/>
      <c r="H70" s="591" t="s">
        <v>63</v>
      </c>
      <c r="I70" s="591"/>
      <c r="J70" s="591" t="s">
        <v>64</v>
      </c>
      <c r="K70" s="591"/>
    </row>
    <row r="71" spans="1:11" ht="12.75">
      <c r="A71" s="643"/>
      <c r="B71" s="644"/>
      <c r="C71" s="645"/>
      <c r="D71" s="221" t="s">
        <v>40</v>
      </c>
      <c r="E71" s="221" t="s">
        <v>41</v>
      </c>
      <c r="F71" s="221" t="s">
        <v>40</v>
      </c>
      <c r="G71" s="221" t="s">
        <v>41</v>
      </c>
      <c r="H71" s="221" t="s">
        <v>40</v>
      </c>
      <c r="I71" s="221" t="s">
        <v>41</v>
      </c>
      <c r="J71" s="221" t="s">
        <v>40</v>
      </c>
      <c r="K71" s="221" t="s">
        <v>41</v>
      </c>
    </row>
    <row r="72" spans="1:11" ht="12.75">
      <c r="A72" s="624" t="s">
        <v>52</v>
      </c>
      <c r="B72" s="625"/>
      <c r="C72" s="222" t="s">
        <v>43</v>
      </c>
      <c r="D72" s="223">
        <v>0</v>
      </c>
      <c r="E72" s="223">
        <f>D72*0.845</f>
        <v>0</v>
      </c>
      <c r="F72" s="223">
        <v>0</v>
      </c>
      <c r="G72" s="223">
        <f>F72*0.845</f>
        <v>0</v>
      </c>
      <c r="H72" s="223">
        <v>0</v>
      </c>
      <c r="I72" s="223">
        <f>H72*0.845</f>
        <v>0</v>
      </c>
      <c r="J72" s="223">
        <f aca="true" t="shared" si="15" ref="J72:K74">D72+F72+H72</f>
        <v>0</v>
      </c>
      <c r="K72" s="223">
        <f t="shared" si="15"/>
        <v>0</v>
      </c>
    </row>
    <row r="73" spans="1:11" ht="12.75">
      <c r="A73" s="626"/>
      <c r="B73" s="627"/>
      <c r="C73" s="222" t="s">
        <v>44</v>
      </c>
      <c r="D73" s="223">
        <v>0</v>
      </c>
      <c r="E73" s="223">
        <f>D73*0.845</f>
        <v>0</v>
      </c>
      <c r="F73" s="223">
        <v>0</v>
      </c>
      <c r="G73" s="223">
        <f>F73*0.845</f>
        <v>0</v>
      </c>
      <c r="H73" s="223">
        <v>0</v>
      </c>
      <c r="I73" s="223">
        <f>H73*0.845</f>
        <v>0</v>
      </c>
      <c r="J73" s="223">
        <f t="shared" si="15"/>
        <v>0</v>
      </c>
      <c r="K73" s="223">
        <f t="shared" si="15"/>
        <v>0</v>
      </c>
    </row>
    <row r="74" spans="1:11" ht="12.75">
      <c r="A74" s="626"/>
      <c r="B74" s="627"/>
      <c r="C74" s="222" t="s">
        <v>45</v>
      </c>
      <c r="D74" s="223">
        <v>0</v>
      </c>
      <c r="E74" s="223">
        <f>D74*0.845</f>
        <v>0</v>
      </c>
      <c r="F74" s="223">
        <v>0</v>
      </c>
      <c r="G74" s="223">
        <f>F74*0.845</f>
        <v>0</v>
      </c>
      <c r="H74" s="223">
        <v>0</v>
      </c>
      <c r="I74" s="223">
        <f>H74*0.845</f>
        <v>0</v>
      </c>
      <c r="J74" s="223">
        <f t="shared" si="15"/>
        <v>0</v>
      </c>
      <c r="K74" s="223">
        <f t="shared" si="15"/>
        <v>0</v>
      </c>
    </row>
    <row r="75" spans="1:11" ht="12.75">
      <c r="A75" s="626"/>
      <c r="B75" s="627"/>
      <c r="C75" s="5" t="s">
        <v>46</v>
      </c>
      <c r="D75" s="224">
        <f>SUM(D72:D74)</f>
        <v>0</v>
      </c>
      <c r="E75" s="224">
        <f>SUM(E72:E74)</f>
        <v>0</v>
      </c>
      <c r="F75" s="224">
        <f>SUM(F72:F74)</f>
        <v>0</v>
      </c>
      <c r="G75" s="224">
        <f>SUM(G72:G74)</f>
        <v>0</v>
      </c>
      <c r="H75" s="224">
        <f>SUM(H72:H74)</f>
        <v>0</v>
      </c>
      <c r="I75" s="223">
        <f>H75*0.845</f>
        <v>0</v>
      </c>
      <c r="J75" s="224">
        <f>SUM(J72:J74)</f>
        <v>0</v>
      </c>
      <c r="K75" s="224">
        <f>SUM(K72:K74)</f>
        <v>0</v>
      </c>
    </row>
    <row r="76" spans="1:11" ht="12.75">
      <c r="A76" s="626"/>
      <c r="B76" s="627"/>
      <c r="C76" s="222" t="s">
        <v>47</v>
      </c>
      <c r="D76" s="223">
        <v>0</v>
      </c>
      <c r="E76" s="223">
        <f>D76*0.889</f>
        <v>0</v>
      </c>
      <c r="F76" s="223">
        <v>0</v>
      </c>
      <c r="G76" s="223">
        <f>F76*0.889</f>
        <v>0</v>
      </c>
      <c r="H76" s="223">
        <v>0</v>
      </c>
      <c r="I76" s="223">
        <f>H76*0.889</f>
        <v>0</v>
      </c>
      <c r="J76" s="223">
        <f aca="true" t="shared" si="16" ref="J76:K80">D76+F76+H76</f>
        <v>0</v>
      </c>
      <c r="K76" s="223">
        <f t="shared" si="16"/>
        <v>0</v>
      </c>
    </row>
    <row r="77" spans="1:11" ht="12.75">
      <c r="A77" s="626"/>
      <c r="B77" s="627"/>
      <c r="C77" s="222" t="s">
        <v>48</v>
      </c>
      <c r="D77" s="223">
        <v>0</v>
      </c>
      <c r="E77" s="223">
        <f>D77*0.889</f>
        <v>0</v>
      </c>
      <c r="F77" s="223">
        <v>0</v>
      </c>
      <c r="G77" s="223">
        <f>F77*0.889</f>
        <v>0</v>
      </c>
      <c r="H77" s="223">
        <v>0</v>
      </c>
      <c r="I77" s="223">
        <f>H77*0.889</f>
        <v>0</v>
      </c>
      <c r="J77" s="223">
        <f t="shared" si="16"/>
        <v>0</v>
      </c>
      <c r="K77" s="223">
        <f t="shared" si="16"/>
        <v>0</v>
      </c>
    </row>
    <row r="78" spans="1:11" ht="12.75">
      <c r="A78" s="626"/>
      <c r="B78" s="627"/>
      <c r="C78" s="222" t="s">
        <v>50</v>
      </c>
      <c r="D78" s="223">
        <v>0</v>
      </c>
      <c r="E78" s="223">
        <f>D78*0.889</f>
        <v>0</v>
      </c>
      <c r="F78" s="223">
        <v>0</v>
      </c>
      <c r="G78" s="223">
        <f>F78*0.889</f>
        <v>0</v>
      </c>
      <c r="H78" s="223">
        <v>0</v>
      </c>
      <c r="I78" s="223">
        <f>H78*0.889</f>
        <v>0</v>
      </c>
      <c r="J78" s="223">
        <f t="shared" si="16"/>
        <v>0</v>
      </c>
      <c r="K78" s="223">
        <f t="shared" si="16"/>
        <v>0</v>
      </c>
    </row>
    <row r="79" spans="1:11" ht="12.75">
      <c r="A79" s="626"/>
      <c r="B79" s="627"/>
      <c r="C79" s="222" t="s">
        <v>49</v>
      </c>
      <c r="D79" s="223">
        <v>0</v>
      </c>
      <c r="E79" s="223">
        <f>D79*0.889</f>
        <v>0</v>
      </c>
      <c r="F79" s="223">
        <v>0</v>
      </c>
      <c r="G79" s="223">
        <f>F79*0.889</f>
        <v>0</v>
      </c>
      <c r="H79" s="223">
        <v>0</v>
      </c>
      <c r="I79" s="223">
        <f>H79*0.889</f>
        <v>0</v>
      </c>
      <c r="J79" s="223">
        <f t="shared" si="16"/>
        <v>0</v>
      </c>
      <c r="K79" s="223">
        <f t="shared" si="16"/>
        <v>0</v>
      </c>
    </row>
    <row r="80" spans="1:11" ht="12.75">
      <c r="A80" s="626"/>
      <c r="B80" s="627"/>
      <c r="C80" s="5" t="s">
        <v>51</v>
      </c>
      <c r="D80" s="224">
        <f>SUM(D76:D79)</f>
        <v>0</v>
      </c>
      <c r="E80" s="224">
        <f>SUM(E76:E79)</f>
        <v>0</v>
      </c>
      <c r="F80" s="224">
        <f>SUM(F76:F79)</f>
        <v>0</v>
      </c>
      <c r="G80" s="224">
        <f>SUM(G76:G79)</f>
        <v>0</v>
      </c>
      <c r="H80" s="224">
        <f>SUM(H76:H79)</f>
        <v>0</v>
      </c>
      <c r="I80" s="223">
        <f>H80*0.889</f>
        <v>0</v>
      </c>
      <c r="J80" s="224">
        <f t="shared" si="16"/>
        <v>0</v>
      </c>
      <c r="K80" s="224">
        <f t="shared" si="16"/>
        <v>0</v>
      </c>
    </row>
    <row r="81" spans="1:11" ht="12.75">
      <c r="A81" s="628"/>
      <c r="B81" s="629"/>
      <c r="C81" s="225" t="s">
        <v>291</v>
      </c>
      <c r="D81" s="226">
        <f aca="true" t="shared" si="17" ref="D81:I81">D75+D80</f>
        <v>0</v>
      </c>
      <c r="E81" s="226">
        <f t="shared" si="17"/>
        <v>0</v>
      </c>
      <c r="F81" s="226">
        <f t="shared" si="17"/>
        <v>0</v>
      </c>
      <c r="G81" s="226">
        <f t="shared" si="17"/>
        <v>0</v>
      </c>
      <c r="H81" s="226">
        <f t="shared" si="17"/>
        <v>0</v>
      </c>
      <c r="I81" s="226">
        <f t="shared" si="17"/>
        <v>0</v>
      </c>
      <c r="J81" s="226">
        <f>J75+J80</f>
        <v>0</v>
      </c>
      <c r="K81" s="226">
        <f>K75+K80</f>
        <v>0</v>
      </c>
    </row>
    <row r="82" spans="1:11" ht="12.75">
      <c r="A82" s="588" t="s">
        <v>53</v>
      </c>
      <c r="B82" s="588" t="s">
        <v>54</v>
      </c>
      <c r="C82" s="222" t="s">
        <v>43</v>
      </c>
      <c r="D82" s="223">
        <v>300</v>
      </c>
      <c r="E82" s="223">
        <f>D82*0.845</f>
        <v>253.5</v>
      </c>
      <c r="F82" s="223">
        <v>0</v>
      </c>
      <c r="G82" s="223">
        <f>F82*0.845</f>
        <v>0</v>
      </c>
      <c r="H82" s="223">
        <v>0</v>
      </c>
      <c r="I82" s="223">
        <f>H82*0.845</f>
        <v>0</v>
      </c>
      <c r="J82" s="223">
        <f aca="true" t="shared" si="18" ref="J82:K84">D82+F82+H82</f>
        <v>300</v>
      </c>
      <c r="K82" s="223">
        <f t="shared" si="18"/>
        <v>253.5</v>
      </c>
    </row>
    <row r="83" spans="1:11" ht="12.75">
      <c r="A83" s="589"/>
      <c r="B83" s="589"/>
      <c r="C83" s="222" t="s">
        <v>44</v>
      </c>
      <c r="D83" s="223">
        <v>40</v>
      </c>
      <c r="E83" s="223">
        <f>D83*0.845</f>
        <v>33.8</v>
      </c>
      <c r="F83" s="223">
        <v>0</v>
      </c>
      <c r="G83" s="223">
        <f>F83*0.845</f>
        <v>0</v>
      </c>
      <c r="H83" s="223">
        <v>0</v>
      </c>
      <c r="I83" s="223">
        <f>H83*0.845</f>
        <v>0</v>
      </c>
      <c r="J83" s="223">
        <f t="shared" si="18"/>
        <v>40</v>
      </c>
      <c r="K83" s="223">
        <f t="shared" si="18"/>
        <v>33.8</v>
      </c>
    </row>
    <row r="84" spans="1:11" ht="12.75">
      <c r="A84" s="589"/>
      <c r="B84" s="589"/>
      <c r="C84" s="222" t="s">
        <v>45</v>
      </c>
      <c r="D84" s="223">
        <v>10</v>
      </c>
      <c r="E84" s="223">
        <f>D84*0.845</f>
        <v>8.45</v>
      </c>
      <c r="F84" s="223">
        <v>0</v>
      </c>
      <c r="G84" s="223">
        <f>F84*0.845</f>
        <v>0</v>
      </c>
      <c r="H84" s="223">
        <v>0</v>
      </c>
      <c r="I84" s="223">
        <f>H84*0.845</f>
        <v>0</v>
      </c>
      <c r="J84" s="223">
        <f t="shared" si="18"/>
        <v>10</v>
      </c>
      <c r="K84" s="223">
        <f t="shared" si="18"/>
        <v>8.45</v>
      </c>
    </row>
    <row r="85" spans="1:11" ht="12.75">
      <c r="A85" s="589"/>
      <c r="B85" s="589"/>
      <c r="C85" s="5" t="s">
        <v>46</v>
      </c>
      <c r="D85" s="224">
        <f>SUM(D82:D84)</f>
        <v>350</v>
      </c>
      <c r="E85" s="224">
        <f>SUM(E82:E84)</f>
        <v>295.75</v>
      </c>
      <c r="F85" s="224">
        <f>SUM(F82:F84)</f>
        <v>0</v>
      </c>
      <c r="G85" s="224">
        <f>SUM(G82:G84)</f>
        <v>0</v>
      </c>
      <c r="H85" s="224">
        <f>SUM(H82:H84)</f>
        <v>0</v>
      </c>
      <c r="I85" s="223">
        <f>H85*0.845</f>
        <v>0</v>
      </c>
      <c r="J85" s="224">
        <f>SUM(J82:J84)</f>
        <v>350</v>
      </c>
      <c r="K85" s="224">
        <f>SUM(K82:K84)</f>
        <v>295.75</v>
      </c>
    </row>
    <row r="86" spans="1:11" ht="12.75">
      <c r="A86" s="589"/>
      <c r="B86" s="589"/>
      <c r="C86" s="222" t="s">
        <v>47</v>
      </c>
      <c r="D86" s="223">
        <v>400</v>
      </c>
      <c r="E86" s="223">
        <f>D86*0.889</f>
        <v>355.6</v>
      </c>
      <c r="F86" s="223">
        <v>0</v>
      </c>
      <c r="G86" s="223">
        <f>F86*0.889</f>
        <v>0</v>
      </c>
      <c r="H86" s="223">
        <v>0</v>
      </c>
      <c r="I86" s="223">
        <f>H86*0.889</f>
        <v>0</v>
      </c>
      <c r="J86" s="223">
        <f aca="true" t="shared" si="19" ref="J86:K89">D86+F86+H86</f>
        <v>400</v>
      </c>
      <c r="K86" s="223">
        <f t="shared" si="19"/>
        <v>355.6</v>
      </c>
    </row>
    <row r="87" spans="1:11" ht="12.75">
      <c r="A87" s="589"/>
      <c r="B87" s="589"/>
      <c r="C87" s="222" t="s">
        <v>48</v>
      </c>
      <c r="D87" s="223">
        <v>0</v>
      </c>
      <c r="E87" s="223">
        <f>D87*0.889</f>
        <v>0</v>
      </c>
      <c r="F87" s="223">
        <v>0</v>
      </c>
      <c r="G87" s="223">
        <f>F87*0.889</f>
        <v>0</v>
      </c>
      <c r="H87" s="223">
        <v>0</v>
      </c>
      <c r="I87" s="223">
        <f>H87*0.889</f>
        <v>0</v>
      </c>
      <c r="J87" s="223">
        <f t="shared" si="19"/>
        <v>0</v>
      </c>
      <c r="K87" s="223">
        <f t="shared" si="19"/>
        <v>0</v>
      </c>
    </row>
    <row r="88" spans="1:11" ht="12.75">
      <c r="A88" s="589"/>
      <c r="B88" s="589"/>
      <c r="C88" s="222" t="s">
        <v>50</v>
      </c>
      <c r="D88" s="223">
        <v>0</v>
      </c>
      <c r="E88" s="223">
        <f>D88*0.889</f>
        <v>0</v>
      </c>
      <c r="F88" s="223">
        <v>0</v>
      </c>
      <c r="G88" s="223">
        <f>F88*0.889</f>
        <v>0</v>
      </c>
      <c r="H88" s="223">
        <v>0</v>
      </c>
      <c r="I88" s="223">
        <f>H88*0.889</f>
        <v>0</v>
      </c>
      <c r="J88" s="223">
        <f t="shared" si="19"/>
        <v>0</v>
      </c>
      <c r="K88" s="223">
        <f t="shared" si="19"/>
        <v>0</v>
      </c>
    </row>
    <row r="89" spans="1:11" ht="12.75">
      <c r="A89" s="589"/>
      <c r="B89" s="589"/>
      <c r="C89" s="222" t="s">
        <v>49</v>
      </c>
      <c r="D89" s="223">
        <v>0</v>
      </c>
      <c r="E89" s="223">
        <f>D89*0.889</f>
        <v>0</v>
      </c>
      <c r="F89" s="223">
        <v>0</v>
      </c>
      <c r="G89" s="223">
        <f>F89*0.889</f>
        <v>0</v>
      </c>
      <c r="H89" s="223">
        <v>0</v>
      </c>
      <c r="I89" s="223">
        <f>H89*0.889</f>
        <v>0</v>
      </c>
      <c r="J89" s="223">
        <f t="shared" si="19"/>
        <v>0</v>
      </c>
      <c r="K89" s="223">
        <f t="shared" si="19"/>
        <v>0</v>
      </c>
    </row>
    <row r="90" spans="1:11" ht="12.75">
      <c r="A90" s="589"/>
      <c r="B90" s="589"/>
      <c r="C90" s="5" t="s">
        <v>51</v>
      </c>
      <c r="D90" s="224">
        <f>SUM(D86:D89)</f>
        <v>400</v>
      </c>
      <c r="E90" s="224">
        <f>SUM(E86:E89)</f>
        <v>355.6</v>
      </c>
      <c r="F90" s="224">
        <f>SUM(F86:F89)</f>
        <v>0</v>
      </c>
      <c r="G90" s="224">
        <f>SUM(G86:G89)</f>
        <v>0</v>
      </c>
      <c r="H90" s="224">
        <f>SUM(H86:H89)</f>
        <v>0</v>
      </c>
      <c r="I90" s="223">
        <f>H90*0.889</f>
        <v>0</v>
      </c>
      <c r="J90" s="224">
        <f>SUM(J86:J89)</f>
        <v>400</v>
      </c>
      <c r="K90" s="224">
        <f>SUM(K86:K89)</f>
        <v>355.6</v>
      </c>
    </row>
    <row r="91" spans="1:11" ht="12.75">
      <c r="A91" s="589"/>
      <c r="B91" s="590"/>
      <c r="C91" s="225" t="s">
        <v>291</v>
      </c>
      <c r="D91" s="226">
        <f aca="true" t="shared" si="20" ref="D91:I91">D85+D90</f>
        <v>750</v>
      </c>
      <c r="E91" s="226">
        <f t="shared" si="20"/>
        <v>651.35</v>
      </c>
      <c r="F91" s="226">
        <f t="shared" si="20"/>
        <v>0</v>
      </c>
      <c r="G91" s="226">
        <f t="shared" si="20"/>
        <v>0</v>
      </c>
      <c r="H91" s="226">
        <f t="shared" si="20"/>
        <v>0</v>
      </c>
      <c r="I91" s="226">
        <f t="shared" si="20"/>
        <v>0</v>
      </c>
      <c r="J91" s="226">
        <f>J85+J90</f>
        <v>750</v>
      </c>
      <c r="K91" s="226">
        <f>K85+K90</f>
        <v>651.35</v>
      </c>
    </row>
    <row r="92" spans="1:11" ht="12.75">
      <c r="A92" s="589"/>
      <c r="B92" s="588" t="s">
        <v>55</v>
      </c>
      <c r="C92" s="222" t="s">
        <v>43</v>
      </c>
      <c r="D92" s="223">
        <v>0</v>
      </c>
      <c r="E92" s="223">
        <f>D92*0.845</f>
        <v>0</v>
      </c>
      <c r="F92" s="223">
        <v>0</v>
      </c>
      <c r="G92" s="223">
        <f>F92*0.845</f>
        <v>0</v>
      </c>
      <c r="H92" s="223">
        <v>0</v>
      </c>
      <c r="I92" s="223">
        <v>0</v>
      </c>
      <c r="J92" s="223">
        <f aca="true" t="shared" si="21" ref="J92:K94">D92+F92+H92</f>
        <v>0</v>
      </c>
      <c r="K92" s="223">
        <f t="shared" si="21"/>
        <v>0</v>
      </c>
    </row>
    <row r="93" spans="1:11" ht="12.75">
      <c r="A93" s="589"/>
      <c r="B93" s="589"/>
      <c r="C93" s="222" t="s">
        <v>44</v>
      </c>
      <c r="D93" s="223">
        <v>0</v>
      </c>
      <c r="E93" s="223">
        <f>D93*0.845</f>
        <v>0</v>
      </c>
      <c r="F93" s="223">
        <v>0</v>
      </c>
      <c r="G93" s="223">
        <f>F93*0.845</f>
        <v>0</v>
      </c>
      <c r="H93" s="223">
        <v>0</v>
      </c>
      <c r="I93" s="223">
        <v>0</v>
      </c>
      <c r="J93" s="223">
        <f t="shared" si="21"/>
        <v>0</v>
      </c>
      <c r="K93" s="223">
        <f t="shared" si="21"/>
        <v>0</v>
      </c>
    </row>
    <row r="94" spans="1:11" ht="12.75">
      <c r="A94" s="589"/>
      <c r="B94" s="589"/>
      <c r="C94" s="222" t="s">
        <v>45</v>
      </c>
      <c r="D94" s="223">
        <v>0</v>
      </c>
      <c r="E94" s="223">
        <f>D94*0.845</f>
        <v>0</v>
      </c>
      <c r="F94" s="223">
        <v>0</v>
      </c>
      <c r="G94" s="223">
        <f>F94*0.845</f>
        <v>0</v>
      </c>
      <c r="H94" s="223">
        <v>0</v>
      </c>
      <c r="I94" s="223">
        <v>0</v>
      </c>
      <c r="J94" s="223">
        <f t="shared" si="21"/>
        <v>0</v>
      </c>
      <c r="K94" s="223">
        <f t="shared" si="21"/>
        <v>0</v>
      </c>
    </row>
    <row r="95" spans="1:11" ht="12.75">
      <c r="A95" s="589"/>
      <c r="B95" s="589"/>
      <c r="C95" s="5" t="s">
        <v>46</v>
      </c>
      <c r="D95" s="224">
        <f>SUM(D92:D94)</f>
        <v>0</v>
      </c>
      <c r="E95" s="224">
        <f>SUM(E92:E94)</f>
        <v>0</v>
      </c>
      <c r="F95" s="224">
        <f>SUM(F92:F94)</f>
        <v>0</v>
      </c>
      <c r="G95" s="224">
        <f>SUM(G92:G94)</f>
        <v>0</v>
      </c>
      <c r="H95" s="224">
        <v>0</v>
      </c>
      <c r="I95" s="224">
        <v>0</v>
      </c>
      <c r="J95" s="224">
        <f>SUM(J92:J94)</f>
        <v>0</v>
      </c>
      <c r="K95" s="224">
        <f>SUM(K92:K94)</f>
        <v>0</v>
      </c>
    </row>
    <row r="96" spans="1:11" ht="12.75">
      <c r="A96" s="589"/>
      <c r="B96" s="589"/>
      <c r="C96" s="222" t="s">
        <v>47</v>
      </c>
      <c r="D96" s="223">
        <v>0</v>
      </c>
      <c r="E96" s="223">
        <f>D96*0.889</f>
        <v>0</v>
      </c>
      <c r="F96" s="223">
        <v>0</v>
      </c>
      <c r="G96" s="223">
        <f>F96*0.889</f>
        <v>0</v>
      </c>
      <c r="H96" s="223">
        <v>0</v>
      </c>
      <c r="I96" s="223">
        <f>H96*0.889</f>
        <v>0</v>
      </c>
      <c r="J96" s="223">
        <f aca="true" t="shared" si="22" ref="J96:K99">D96+F96+H96</f>
        <v>0</v>
      </c>
      <c r="K96" s="223">
        <f t="shared" si="22"/>
        <v>0</v>
      </c>
    </row>
    <row r="97" spans="1:11" ht="12.75">
      <c r="A97" s="589"/>
      <c r="B97" s="589"/>
      <c r="C97" s="222" t="s">
        <v>48</v>
      </c>
      <c r="D97" s="223">
        <v>0</v>
      </c>
      <c r="E97" s="223">
        <f>D97*0.889</f>
        <v>0</v>
      </c>
      <c r="F97" s="223">
        <v>0</v>
      </c>
      <c r="G97" s="223">
        <f>F97*0.889</f>
        <v>0</v>
      </c>
      <c r="H97" s="223">
        <v>0</v>
      </c>
      <c r="I97" s="223">
        <f>H97*0.889</f>
        <v>0</v>
      </c>
      <c r="J97" s="223">
        <f t="shared" si="22"/>
        <v>0</v>
      </c>
      <c r="K97" s="223">
        <f t="shared" si="22"/>
        <v>0</v>
      </c>
    </row>
    <row r="98" spans="1:11" ht="12.75">
      <c r="A98" s="589"/>
      <c r="B98" s="589"/>
      <c r="C98" s="222" t="s">
        <v>50</v>
      </c>
      <c r="D98" s="223">
        <v>0</v>
      </c>
      <c r="E98" s="223">
        <f>D98*0.889</f>
        <v>0</v>
      </c>
      <c r="F98" s="223">
        <v>0</v>
      </c>
      <c r="G98" s="223">
        <f>F98*0.889</f>
        <v>0</v>
      </c>
      <c r="H98" s="223">
        <v>0</v>
      </c>
      <c r="I98" s="223">
        <f>H98*0.889</f>
        <v>0</v>
      </c>
      <c r="J98" s="223">
        <f t="shared" si="22"/>
        <v>0</v>
      </c>
      <c r="K98" s="223">
        <f t="shared" si="22"/>
        <v>0</v>
      </c>
    </row>
    <row r="99" spans="1:11" ht="12.75">
      <c r="A99" s="589"/>
      <c r="B99" s="589"/>
      <c r="C99" s="222" t="s">
        <v>49</v>
      </c>
      <c r="D99" s="223">
        <v>0</v>
      </c>
      <c r="E99" s="223">
        <f>D99*0.889</f>
        <v>0</v>
      </c>
      <c r="F99" s="223">
        <v>0</v>
      </c>
      <c r="G99" s="223">
        <f>F99*0.889</f>
        <v>0</v>
      </c>
      <c r="H99" s="223">
        <v>0</v>
      </c>
      <c r="I99" s="223">
        <f>H99*0.889</f>
        <v>0</v>
      </c>
      <c r="J99" s="223">
        <f t="shared" si="22"/>
        <v>0</v>
      </c>
      <c r="K99" s="223">
        <f t="shared" si="22"/>
        <v>0</v>
      </c>
    </row>
    <row r="100" spans="1:11" ht="12.75">
      <c r="A100" s="589"/>
      <c r="B100" s="589"/>
      <c r="C100" s="5" t="s">
        <v>51</v>
      </c>
      <c r="D100" s="224">
        <f>SUM(D96:D99)</f>
        <v>0</v>
      </c>
      <c r="E100" s="224">
        <f>SUM(E96:E99)</f>
        <v>0</v>
      </c>
      <c r="F100" s="224">
        <f>SUM(F96:F99)</f>
        <v>0</v>
      </c>
      <c r="G100" s="224">
        <f>SUM(G96:G99)</f>
        <v>0</v>
      </c>
      <c r="H100" s="224"/>
      <c r="I100" s="223">
        <f>I96+I97+I98+I99</f>
        <v>0</v>
      </c>
      <c r="J100" s="224">
        <f>SUM(J96:J99)</f>
        <v>0</v>
      </c>
      <c r="K100" s="224">
        <f>SUM(K96:K99)</f>
        <v>0</v>
      </c>
    </row>
    <row r="101" spans="1:11" ht="12.75">
      <c r="A101" s="590"/>
      <c r="B101" s="590"/>
      <c r="C101" s="225" t="s">
        <v>291</v>
      </c>
      <c r="D101" s="226">
        <f>D95+D100</f>
        <v>0</v>
      </c>
      <c r="E101" s="226">
        <f aca="true" t="shared" si="23" ref="E101:K101">E95+E100</f>
        <v>0</v>
      </c>
      <c r="F101" s="226">
        <f t="shared" si="23"/>
        <v>0</v>
      </c>
      <c r="G101" s="226">
        <f t="shared" si="23"/>
        <v>0</v>
      </c>
      <c r="H101" s="226">
        <f t="shared" si="23"/>
        <v>0</v>
      </c>
      <c r="I101" s="245">
        <f>I95+I100</f>
        <v>0</v>
      </c>
      <c r="J101" s="226">
        <f t="shared" si="23"/>
        <v>0</v>
      </c>
      <c r="K101" s="226">
        <f t="shared" si="23"/>
        <v>0</v>
      </c>
    </row>
    <row r="102" spans="1:11" ht="12.75">
      <c r="A102" s="606" t="s">
        <v>56</v>
      </c>
      <c r="B102" s="637"/>
      <c r="C102" s="599"/>
      <c r="D102" s="53">
        <f aca="true" t="shared" si="24" ref="D102:K102">D91+D101</f>
        <v>750</v>
      </c>
      <c r="E102" s="53">
        <f t="shared" si="24"/>
        <v>651.35</v>
      </c>
      <c r="F102" s="53">
        <f t="shared" si="24"/>
        <v>0</v>
      </c>
      <c r="G102" s="53">
        <f t="shared" si="24"/>
        <v>0</v>
      </c>
      <c r="H102" s="53">
        <f t="shared" si="24"/>
        <v>0</v>
      </c>
      <c r="I102" s="53">
        <f t="shared" si="24"/>
        <v>0</v>
      </c>
      <c r="J102" s="53">
        <f t="shared" si="24"/>
        <v>750</v>
      </c>
      <c r="K102" s="53">
        <f t="shared" si="24"/>
        <v>651.35</v>
      </c>
    </row>
    <row r="103" spans="1:11" ht="12.75">
      <c r="A103" s="624" t="s">
        <v>9</v>
      </c>
      <c r="B103" s="625"/>
      <c r="C103" s="222" t="s">
        <v>43</v>
      </c>
      <c r="D103" s="223">
        <f>D72+D82+D92</f>
        <v>300</v>
      </c>
      <c r="E103" s="223">
        <f aca="true" t="shared" si="25" ref="E103:K105">E72+E82+E92</f>
        <v>253.5</v>
      </c>
      <c r="F103" s="223">
        <f t="shared" si="25"/>
        <v>0</v>
      </c>
      <c r="G103" s="223">
        <f t="shared" si="25"/>
        <v>0</v>
      </c>
      <c r="H103" s="223">
        <f t="shared" si="25"/>
        <v>0</v>
      </c>
      <c r="I103" s="223">
        <f t="shared" si="25"/>
        <v>0</v>
      </c>
      <c r="J103" s="223">
        <f t="shared" si="25"/>
        <v>300</v>
      </c>
      <c r="K103" s="223">
        <f t="shared" si="25"/>
        <v>253.5</v>
      </c>
    </row>
    <row r="104" spans="1:11" ht="12.75">
      <c r="A104" s="626"/>
      <c r="B104" s="627"/>
      <c r="C104" s="222" t="s">
        <v>44</v>
      </c>
      <c r="D104" s="223">
        <f>D73+D83+D93</f>
        <v>40</v>
      </c>
      <c r="E104" s="223">
        <f t="shared" si="25"/>
        <v>33.8</v>
      </c>
      <c r="F104" s="223">
        <f t="shared" si="25"/>
        <v>0</v>
      </c>
      <c r="G104" s="223">
        <f t="shared" si="25"/>
        <v>0</v>
      </c>
      <c r="H104" s="223">
        <f t="shared" si="25"/>
        <v>0</v>
      </c>
      <c r="I104" s="223">
        <f t="shared" si="25"/>
        <v>0</v>
      </c>
      <c r="J104" s="223">
        <f>J73+J83+J93</f>
        <v>40</v>
      </c>
      <c r="K104" s="223">
        <f>K73+K83+K93</f>
        <v>33.8</v>
      </c>
    </row>
    <row r="105" spans="1:11" ht="12.75">
      <c r="A105" s="626"/>
      <c r="B105" s="627"/>
      <c r="C105" s="222" t="s">
        <v>45</v>
      </c>
      <c r="D105" s="223">
        <f>D74+D84+D94</f>
        <v>10</v>
      </c>
      <c r="E105" s="223">
        <f t="shared" si="25"/>
        <v>8.45</v>
      </c>
      <c r="F105" s="223">
        <f t="shared" si="25"/>
        <v>0</v>
      </c>
      <c r="G105" s="223">
        <f t="shared" si="25"/>
        <v>0</v>
      </c>
      <c r="H105" s="223">
        <f t="shared" si="25"/>
        <v>0</v>
      </c>
      <c r="I105" s="223">
        <f t="shared" si="25"/>
        <v>0</v>
      </c>
      <c r="J105" s="223">
        <f>J74+J84+J94</f>
        <v>10</v>
      </c>
      <c r="K105" s="223">
        <f>K74+K84+K94</f>
        <v>8.45</v>
      </c>
    </row>
    <row r="106" spans="1:11" ht="12.75">
      <c r="A106" s="626"/>
      <c r="B106" s="627"/>
      <c r="C106" s="225" t="s">
        <v>46</v>
      </c>
      <c r="D106" s="226">
        <f aca="true" t="shared" si="26" ref="D106:I106">SUM(D103:D105)</f>
        <v>350</v>
      </c>
      <c r="E106" s="226">
        <f t="shared" si="26"/>
        <v>295.75</v>
      </c>
      <c r="F106" s="226">
        <f t="shared" si="26"/>
        <v>0</v>
      </c>
      <c r="G106" s="226">
        <f t="shared" si="26"/>
        <v>0</v>
      </c>
      <c r="H106" s="226">
        <f t="shared" si="26"/>
        <v>0</v>
      </c>
      <c r="I106" s="226">
        <f t="shared" si="26"/>
        <v>0</v>
      </c>
      <c r="J106" s="226">
        <f>SUM(J103:J105)</f>
        <v>350</v>
      </c>
      <c r="K106" s="226">
        <f>SUM(K103:K105)</f>
        <v>295.75</v>
      </c>
    </row>
    <row r="107" spans="1:11" ht="12.75">
      <c r="A107" s="626"/>
      <c r="B107" s="627"/>
      <c r="C107" s="222" t="s">
        <v>47</v>
      </c>
      <c r="D107" s="223">
        <f aca="true" t="shared" si="27" ref="D107:K110">D76+D86+D96</f>
        <v>400</v>
      </c>
      <c r="E107" s="223">
        <f t="shared" si="27"/>
        <v>355.6</v>
      </c>
      <c r="F107" s="223">
        <f t="shared" si="27"/>
        <v>0</v>
      </c>
      <c r="G107" s="223">
        <f t="shared" si="27"/>
        <v>0</v>
      </c>
      <c r="H107" s="223">
        <f t="shared" si="27"/>
        <v>0</v>
      </c>
      <c r="I107" s="223">
        <f t="shared" si="27"/>
        <v>0</v>
      </c>
      <c r="J107" s="223">
        <f t="shared" si="27"/>
        <v>400</v>
      </c>
      <c r="K107" s="223">
        <f t="shared" si="27"/>
        <v>355.6</v>
      </c>
    </row>
    <row r="108" spans="1:11" ht="12.75">
      <c r="A108" s="626"/>
      <c r="B108" s="627"/>
      <c r="C108" s="222" t="s">
        <v>48</v>
      </c>
      <c r="D108" s="223">
        <f t="shared" si="27"/>
        <v>0</v>
      </c>
      <c r="E108" s="223">
        <f t="shared" si="27"/>
        <v>0</v>
      </c>
      <c r="F108" s="223">
        <f t="shared" si="27"/>
        <v>0</v>
      </c>
      <c r="G108" s="223">
        <f t="shared" si="27"/>
        <v>0</v>
      </c>
      <c r="H108" s="223">
        <f t="shared" si="27"/>
        <v>0</v>
      </c>
      <c r="I108" s="223">
        <f t="shared" si="27"/>
        <v>0</v>
      </c>
      <c r="J108" s="223">
        <f t="shared" si="27"/>
        <v>0</v>
      </c>
      <c r="K108" s="223">
        <f t="shared" si="27"/>
        <v>0</v>
      </c>
    </row>
    <row r="109" spans="1:11" ht="12.75">
      <c r="A109" s="626"/>
      <c r="B109" s="627"/>
      <c r="C109" s="222" t="s">
        <v>50</v>
      </c>
      <c r="D109" s="223">
        <f t="shared" si="27"/>
        <v>0</v>
      </c>
      <c r="E109" s="223">
        <f t="shared" si="27"/>
        <v>0</v>
      </c>
      <c r="F109" s="223">
        <f t="shared" si="27"/>
        <v>0</v>
      </c>
      <c r="G109" s="223">
        <f t="shared" si="27"/>
        <v>0</v>
      </c>
      <c r="H109" s="223">
        <f t="shared" si="27"/>
        <v>0</v>
      </c>
      <c r="I109" s="223">
        <f t="shared" si="27"/>
        <v>0</v>
      </c>
      <c r="J109" s="223">
        <f t="shared" si="27"/>
        <v>0</v>
      </c>
      <c r="K109" s="223">
        <f t="shared" si="27"/>
        <v>0</v>
      </c>
    </row>
    <row r="110" spans="1:11" ht="12.75">
      <c r="A110" s="626"/>
      <c r="B110" s="627"/>
      <c r="C110" s="222" t="s">
        <v>49</v>
      </c>
      <c r="D110" s="223">
        <f t="shared" si="27"/>
        <v>0</v>
      </c>
      <c r="E110" s="223">
        <f t="shared" si="27"/>
        <v>0</v>
      </c>
      <c r="F110" s="223">
        <f t="shared" si="27"/>
        <v>0</v>
      </c>
      <c r="G110" s="223">
        <f t="shared" si="27"/>
        <v>0</v>
      </c>
      <c r="H110" s="223">
        <f t="shared" si="27"/>
        <v>0</v>
      </c>
      <c r="I110" s="223">
        <f t="shared" si="27"/>
        <v>0</v>
      </c>
      <c r="J110" s="223">
        <f t="shared" si="27"/>
        <v>0</v>
      </c>
      <c r="K110" s="223">
        <f t="shared" si="27"/>
        <v>0</v>
      </c>
    </row>
    <row r="111" spans="1:11" ht="12.75">
      <c r="A111" s="626"/>
      <c r="B111" s="627"/>
      <c r="C111" s="225" t="s">
        <v>51</v>
      </c>
      <c r="D111" s="226">
        <f aca="true" t="shared" si="28" ref="D111:K111">SUM(D107:D110)</f>
        <v>400</v>
      </c>
      <c r="E111" s="226">
        <f t="shared" si="28"/>
        <v>355.6</v>
      </c>
      <c r="F111" s="226">
        <f t="shared" si="28"/>
        <v>0</v>
      </c>
      <c r="G111" s="226">
        <f t="shared" si="28"/>
        <v>0</v>
      </c>
      <c r="H111" s="226">
        <f t="shared" si="28"/>
        <v>0</v>
      </c>
      <c r="I111" s="226">
        <f t="shared" si="28"/>
        <v>0</v>
      </c>
      <c r="J111" s="226">
        <f t="shared" si="28"/>
        <v>400</v>
      </c>
      <c r="K111" s="226">
        <f t="shared" si="28"/>
        <v>355.6</v>
      </c>
    </row>
    <row r="112" spans="1:11" ht="12.75">
      <c r="A112" s="628"/>
      <c r="B112" s="629"/>
      <c r="C112" s="227" t="s">
        <v>9</v>
      </c>
      <c r="D112" s="53">
        <f aca="true" t="shared" si="29" ref="D112:J112">D106+D111</f>
        <v>750</v>
      </c>
      <c r="E112" s="53">
        <f t="shared" si="29"/>
        <v>651.35</v>
      </c>
      <c r="F112" s="53">
        <f t="shared" si="29"/>
        <v>0</v>
      </c>
      <c r="G112" s="53">
        <f t="shared" si="29"/>
        <v>0</v>
      </c>
      <c r="H112" s="53">
        <f t="shared" si="29"/>
        <v>0</v>
      </c>
      <c r="I112" s="53">
        <f t="shared" si="29"/>
        <v>0</v>
      </c>
      <c r="J112" s="53">
        <f t="shared" si="29"/>
        <v>750</v>
      </c>
      <c r="K112" s="53">
        <f>K106+K111</f>
        <v>651.35</v>
      </c>
    </row>
    <row r="119" spans="1:10" ht="12.75">
      <c r="A119" s="679" t="s">
        <v>22</v>
      </c>
      <c r="B119" s="679"/>
      <c r="C119" s="679"/>
      <c r="D119" s="41"/>
      <c r="E119" s="41"/>
      <c r="F119" s="41"/>
      <c r="G119" s="41"/>
      <c r="H119" s="41"/>
      <c r="I119" s="41"/>
      <c r="J119" s="41"/>
    </row>
    <row r="120" spans="1:10" ht="12.75">
      <c r="A120" s="638" t="s">
        <v>65</v>
      </c>
      <c r="B120" s="638"/>
      <c r="C120" s="638"/>
      <c r="D120" s="41"/>
      <c r="E120" s="41"/>
      <c r="F120" s="41"/>
      <c r="G120" s="41"/>
      <c r="H120" s="41"/>
      <c r="I120" s="41"/>
      <c r="J120" s="41"/>
    </row>
    <row r="121" spans="1:10" ht="13.5">
      <c r="A121" s="680" t="s">
        <v>633</v>
      </c>
      <c r="B121" s="680"/>
      <c r="C121" s="680"/>
      <c r="D121" s="680"/>
      <c r="E121" s="680"/>
      <c r="F121" s="680"/>
      <c r="G121" s="680"/>
      <c r="H121" s="680"/>
      <c r="I121" s="680"/>
      <c r="J121" s="680"/>
    </row>
    <row r="122" spans="1:10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ht="12.75">
      <c r="A123" s="639" t="s">
        <v>37</v>
      </c>
      <c r="B123" s="640"/>
      <c r="C123" s="645" t="s">
        <v>38</v>
      </c>
      <c r="D123" s="647" t="s">
        <v>39</v>
      </c>
      <c r="E123" s="647"/>
      <c r="F123" s="647"/>
      <c r="G123" s="647"/>
      <c r="H123" s="647"/>
      <c r="I123" s="647"/>
      <c r="J123" s="647"/>
    </row>
    <row r="124" spans="1:10" ht="12.75">
      <c r="A124" s="641"/>
      <c r="B124" s="642"/>
      <c r="C124" s="645"/>
      <c r="D124" s="606" t="s">
        <v>634</v>
      </c>
      <c r="E124" s="599"/>
      <c r="F124" s="606"/>
      <c r="G124" s="599"/>
      <c r="H124" s="606"/>
      <c r="I124" s="599"/>
      <c r="J124" s="472" t="s">
        <v>69</v>
      </c>
    </row>
    <row r="125" spans="1:10" ht="12.75">
      <c r="A125" s="643"/>
      <c r="B125" s="644"/>
      <c r="C125" s="645"/>
      <c r="D125" s="221" t="s">
        <v>40</v>
      </c>
      <c r="E125" s="221" t="s">
        <v>41</v>
      </c>
      <c r="F125" s="221"/>
      <c r="G125" s="221"/>
      <c r="H125" s="221"/>
      <c r="I125" s="221"/>
      <c r="J125" s="221" t="s">
        <v>40</v>
      </c>
    </row>
    <row r="126" spans="1:10" ht="12.75">
      <c r="A126" s="624" t="s">
        <v>52</v>
      </c>
      <c r="B126" s="625"/>
      <c r="C126" s="473" t="s">
        <v>43</v>
      </c>
      <c r="D126" s="474">
        <v>0</v>
      </c>
      <c r="E126" s="474">
        <f>D126*0.845</f>
        <v>0</v>
      </c>
      <c r="F126" s="474"/>
      <c r="G126" s="474"/>
      <c r="H126" s="474"/>
      <c r="I126" s="474"/>
      <c r="J126" s="474">
        <f>D126+F126+H126</f>
        <v>0</v>
      </c>
    </row>
    <row r="127" spans="1:10" ht="12.75">
      <c r="A127" s="626"/>
      <c r="B127" s="627"/>
      <c r="C127" s="473" t="s">
        <v>44</v>
      </c>
      <c r="D127" s="474">
        <v>0</v>
      </c>
      <c r="E127" s="474">
        <f>D127*0.845</f>
        <v>0</v>
      </c>
      <c r="F127" s="474"/>
      <c r="G127" s="474"/>
      <c r="H127" s="474"/>
      <c r="I127" s="474"/>
      <c r="J127" s="474">
        <f>D127+F127+H127</f>
        <v>0</v>
      </c>
    </row>
    <row r="128" spans="1:10" ht="12.75">
      <c r="A128" s="626"/>
      <c r="B128" s="627"/>
      <c r="C128" s="473" t="s">
        <v>45</v>
      </c>
      <c r="D128" s="474">
        <v>0</v>
      </c>
      <c r="E128" s="474">
        <f>D128*0.845</f>
        <v>0</v>
      </c>
      <c r="F128" s="474"/>
      <c r="G128" s="474"/>
      <c r="H128" s="474"/>
      <c r="I128" s="474"/>
      <c r="J128" s="474">
        <f>D128+F128+H128</f>
        <v>0</v>
      </c>
    </row>
    <row r="129" spans="1:10" ht="12.75">
      <c r="A129" s="626"/>
      <c r="B129" s="627"/>
      <c r="C129" s="5" t="s">
        <v>46</v>
      </c>
      <c r="D129" s="224">
        <f>SUM(D126:D128)</f>
        <v>0</v>
      </c>
      <c r="E129" s="224">
        <f>SUM(E126:E128)</f>
        <v>0</v>
      </c>
      <c r="F129" s="224"/>
      <c r="G129" s="224"/>
      <c r="H129" s="224"/>
      <c r="I129" s="474"/>
      <c r="J129" s="224">
        <f>SUM(J126:J128)</f>
        <v>0</v>
      </c>
    </row>
    <row r="130" spans="1:10" ht="12.75">
      <c r="A130" s="626"/>
      <c r="B130" s="627"/>
      <c r="C130" s="473" t="s">
        <v>47</v>
      </c>
      <c r="D130" s="474">
        <v>0</v>
      </c>
      <c r="E130" s="474">
        <f>D130*0.889</f>
        <v>0</v>
      </c>
      <c r="F130" s="474"/>
      <c r="G130" s="474"/>
      <c r="H130" s="474"/>
      <c r="I130" s="474"/>
      <c r="J130" s="474">
        <f>D130+F130+H130</f>
        <v>0</v>
      </c>
    </row>
    <row r="131" spans="1:10" ht="12.75">
      <c r="A131" s="626"/>
      <c r="B131" s="627"/>
      <c r="C131" s="473" t="s">
        <v>48</v>
      </c>
      <c r="D131" s="474">
        <v>0</v>
      </c>
      <c r="E131" s="474">
        <f>D131*0.889</f>
        <v>0</v>
      </c>
      <c r="F131" s="474"/>
      <c r="G131" s="474"/>
      <c r="H131" s="474"/>
      <c r="I131" s="474"/>
      <c r="J131" s="474">
        <f>D131+F131+H131</f>
        <v>0</v>
      </c>
    </row>
    <row r="132" spans="1:10" ht="12.75">
      <c r="A132" s="626"/>
      <c r="B132" s="627"/>
      <c r="C132" s="473" t="s">
        <v>50</v>
      </c>
      <c r="D132" s="474">
        <v>0</v>
      </c>
      <c r="E132" s="474">
        <f>D132*0.889</f>
        <v>0</v>
      </c>
      <c r="F132" s="474"/>
      <c r="G132" s="474"/>
      <c r="H132" s="474"/>
      <c r="I132" s="474"/>
      <c r="J132" s="474">
        <f>D132+F132+H132</f>
        <v>0</v>
      </c>
    </row>
    <row r="133" spans="1:10" ht="12.75">
      <c r="A133" s="626"/>
      <c r="B133" s="627"/>
      <c r="C133" s="473" t="s">
        <v>49</v>
      </c>
      <c r="D133" s="474">
        <v>0</v>
      </c>
      <c r="E133" s="474">
        <f>D133*0.889</f>
        <v>0</v>
      </c>
      <c r="F133" s="474"/>
      <c r="G133" s="474"/>
      <c r="H133" s="474"/>
      <c r="I133" s="474"/>
      <c r="J133" s="474">
        <f>D133+F133+H133</f>
        <v>0</v>
      </c>
    </row>
    <row r="134" spans="1:10" ht="12.75">
      <c r="A134" s="626"/>
      <c r="B134" s="627"/>
      <c r="C134" s="5" t="s">
        <v>51</v>
      </c>
      <c r="D134" s="224">
        <f>SUM(D130:D133)</f>
        <v>0</v>
      </c>
      <c r="E134" s="224">
        <f>SUM(E130:E133)</f>
        <v>0</v>
      </c>
      <c r="F134" s="224"/>
      <c r="G134" s="224"/>
      <c r="H134" s="224"/>
      <c r="I134" s="474"/>
      <c r="J134" s="224">
        <f>D134+F134+H134</f>
        <v>0</v>
      </c>
    </row>
    <row r="135" spans="1:10" ht="12.75">
      <c r="A135" s="628"/>
      <c r="B135" s="629"/>
      <c r="C135" s="225" t="s">
        <v>291</v>
      </c>
      <c r="D135" s="226">
        <f>D129+D134</f>
        <v>0</v>
      </c>
      <c r="E135" s="226">
        <f>E129+E134</f>
        <v>0</v>
      </c>
      <c r="F135" s="226"/>
      <c r="G135" s="226"/>
      <c r="H135" s="226"/>
      <c r="I135" s="226"/>
      <c r="J135" s="226">
        <f>J129+J134</f>
        <v>0</v>
      </c>
    </row>
    <row r="136" spans="1:10" ht="12.75">
      <c r="A136" s="588" t="s">
        <v>53</v>
      </c>
      <c r="B136" s="588" t="s">
        <v>54</v>
      </c>
      <c r="C136" s="473" t="s">
        <v>43</v>
      </c>
      <c r="D136" s="39">
        <v>51</v>
      </c>
      <c r="E136" s="39">
        <v>42</v>
      </c>
      <c r="F136" s="474"/>
      <c r="G136" s="474"/>
      <c r="H136" s="474"/>
      <c r="I136" s="474"/>
      <c r="J136" s="474">
        <f>D136+F136+H136</f>
        <v>51</v>
      </c>
    </row>
    <row r="137" spans="1:10" ht="12.75">
      <c r="A137" s="589"/>
      <c r="B137" s="589"/>
      <c r="C137" s="473" t="s">
        <v>44</v>
      </c>
      <c r="D137" s="39">
        <v>0</v>
      </c>
      <c r="E137" s="39">
        <v>0</v>
      </c>
      <c r="F137" s="474"/>
      <c r="G137" s="474"/>
      <c r="H137" s="474"/>
      <c r="I137" s="474"/>
      <c r="J137" s="474">
        <f>D137+F137+H137</f>
        <v>0</v>
      </c>
    </row>
    <row r="138" spans="1:10" ht="12.75">
      <c r="A138" s="589"/>
      <c r="B138" s="589"/>
      <c r="C138" s="473" t="s">
        <v>45</v>
      </c>
      <c r="D138" s="39">
        <v>0</v>
      </c>
      <c r="E138" s="39">
        <v>0</v>
      </c>
      <c r="F138" s="474"/>
      <c r="G138" s="474"/>
      <c r="H138" s="474"/>
      <c r="I138" s="474"/>
      <c r="J138" s="474">
        <f>D138+F138+H138</f>
        <v>0</v>
      </c>
    </row>
    <row r="139" spans="1:10" ht="12.75">
      <c r="A139" s="589"/>
      <c r="B139" s="589"/>
      <c r="C139" s="5" t="s">
        <v>46</v>
      </c>
      <c r="D139" s="140">
        <f>SUM(D136:D138)</f>
        <v>51</v>
      </c>
      <c r="E139" s="140">
        <f>SUM(E136:E138)</f>
        <v>42</v>
      </c>
      <c r="F139" s="224"/>
      <c r="G139" s="224"/>
      <c r="H139" s="224"/>
      <c r="I139" s="474"/>
      <c r="J139" s="224">
        <f>SUM(J136:J138)</f>
        <v>51</v>
      </c>
    </row>
    <row r="140" spans="1:10" ht="12.75">
      <c r="A140" s="589"/>
      <c r="B140" s="589"/>
      <c r="C140" s="473" t="s">
        <v>47</v>
      </c>
      <c r="D140" s="83">
        <v>117</v>
      </c>
      <c r="E140" s="83">
        <v>100</v>
      </c>
      <c r="F140" s="474"/>
      <c r="G140" s="474"/>
      <c r="H140" s="474"/>
      <c r="I140" s="474"/>
      <c r="J140" s="474">
        <f>D140+F140+H140</f>
        <v>117</v>
      </c>
    </row>
    <row r="141" spans="1:10" ht="12.75">
      <c r="A141" s="589"/>
      <c r="B141" s="589"/>
      <c r="C141" s="473" t="s">
        <v>48</v>
      </c>
      <c r="D141" s="39">
        <v>52</v>
      </c>
      <c r="E141" s="39">
        <v>44</v>
      </c>
      <c r="F141" s="474"/>
      <c r="G141" s="474"/>
      <c r="H141" s="474"/>
      <c r="I141" s="474"/>
      <c r="J141" s="474">
        <f>D141+F141+H141</f>
        <v>52</v>
      </c>
    </row>
    <row r="142" spans="1:10" ht="12.75">
      <c r="A142" s="589"/>
      <c r="B142" s="589"/>
      <c r="C142" s="473" t="s">
        <v>50</v>
      </c>
      <c r="D142" s="39">
        <v>0</v>
      </c>
      <c r="E142" s="39">
        <v>0</v>
      </c>
      <c r="F142" s="474"/>
      <c r="G142" s="474"/>
      <c r="H142" s="474"/>
      <c r="I142" s="474"/>
      <c r="J142" s="474">
        <f>D142+F142+H142</f>
        <v>0</v>
      </c>
    </row>
    <row r="143" spans="1:10" ht="12.75">
      <c r="A143" s="589"/>
      <c r="B143" s="589"/>
      <c r="C143" s="473" t="s">
        <v>49</v>
      </c>
      <c r="D143" s="39">
        <v>0</v>
      </c>
      <c r="E143" s="39">
        <v>0</v>
      </c>
      <c r="F143" s="474"/>
      <c r="G143" s="474"/>
      <c r="H143" s="474"/>
      <c r="I143" s="474"/>
      <c r="J143" s="474">
        <f>D143+F143+H143</f>
        <v>0</v>
      </c>
    </row>
    <row r="144" spans="1:10" ht="12.75">
      <c r="A144" s="589"/>
      <c r="B144" s="589"/>
      <c r="C144" s="5" t="s">
        <v>51</v>
      </c>
      <c r="D144" s="140">
        <f>SUM(D140:D143)</f>
        <v>169</v>
      </c>
      <c r="E144" s="140">
        <f>SUM(E140:E143)</f>
        <v>144</v>
      </c>
      <c r="F144" s="224"/>
      <c r="G144" s="224"/>
      <c r="H144" s="224"/>
      <c r="I144" s="474"/>
      <c r="J144" s="224">
        <f>SUM(J140:J143)</f>
        <v>169</v>
      </c>
    </row>
    <row r="145" spans="1:10" ht="12.75">
      <c r="A145" s="589"/>
      <c r="B145" s="590"/>
      <c r="C145" s="225" t="s">
        <v>291</v>
      </c>
      <c r="D145" s="69">
        <f>D139+D144</f>
        <v>220</v>
      </c>
      <c r="E145" s="69">
        <f>E139+E144</f>
        <v>186</v>
      </c>
      <c r="F145" s="226"/>
      <c r="G145" s="226"/>
      <c r="H145" s="226"/>
      <c r="I145" s="226"/>
      <c r="J145" s="226">
        <f>J139+J144</f>
        <v>220</v>
      </c>
    </row>
    <row r="146" spans="1:10" ht="12.75">
      <c r="A146" s="589"/>
      <c r="B146" s="588" t="s">
        <v>55</v>
      </c>
      <c r="C146" s="473" t="s">
        <v>43</v>
      </c>
      <c r="D146" s="39">
        <v>93</v>
      </c>
      <c r="E146" s="39">
        <v>78</v>
      </c>
      <c r="F146" s="474"/>
      <c r="G146" s="474"/>
      <c r="H146" s="474"/>
      <c r="I146" s="474"/>
      <c r="J146" s="474">
        <f>D146+F146+H146</f>
        <v>93</v>
      </c>
    </row>
    <row r="147" spans="1:10" ht="12.75">
      <c r="A147" s="589"/>
      <c r="B147" s="589"/>
      <c r="C147" s="473" t="s">
        <v>44</v>
      </c>
      <c r="D147" s="39">
        <v>22</v>
      </c>
      <c r="E147" s="39">
        <v>19</v>
      </c>
      <c r="F147" s="474"/>
      <c r="G147" s="474"/>
      <c r="H147" s="474"/>
      <c r="I147" s="474"/>
      <c r="J147" s="474">
        <f>D147+F147+H147</f>
        <v>22</v>
      </c>
    </row>
    <row r="148" spans="1:10" ht="12.75">
      <c r="A148" s="589"/>
      <c r="B148" s="589"/>
      <c r="C148" s="473" t="s">
        <v>45</v>
      </c>
      <c r="D148" s="39">
        <v>12</v>
      </c>
      <c r="E148" s="39">
        <v>10</v>
      </c>
      <c r="F148" s="474"/>
      <c r="G148" s="474"/>
      <c r="H148" s="474"/>
      <c r="I148" s="474"/>
      <c r="J148" s="474">
        <f>D148+F148+H148</f>
        <v>12</v>
      </c>
    </row>
    <row r="149" spans="1:10" ht="12.75">
      <c r="A149" s="589"/>
      <c r="B149" s="589"/>
      <c r="C149" s="5" t="s">
        <v>46</v>
      </c>
      <c r="D149" s="140">
        <f>SUM(D146:D148)</f>
        <v>127</v>
      </c>
      <c r="E149" s="140">
        <f>SUM(E146:E148)</f>
        <v>107</v>
      </c>
      <c r="F149" s="224"/>
      <c r="G149" s="224"/>
      <c r="H149" s="224"/>
      <c r="I149" s="224"/>
      <c r="J149" s="224">
        <f>SUM(J146:J148)</f>
        <v>127</v>
      </c>
    </row>
    <row r="150" spans="1:10" ht="12.75">
      <c r="A150" s="589"/>
      <c r="B150" s="589"/>
      <c r="C150" s="473" t="s">
        <v>47</v>
      </c>
      <c r="D150" s="39">
        <v>103</v>
      </c>
      <c r="E150" s="92">
        <v>87</v>
      </c>
      <c r="F150" s="474"/>
      <c r="G150" s="474"/>
      <c r="H150" s="474"/>
      <c r="I150" s="474"/>
      <c r="J150" s="474">
        <f>D150+F150+H150</f>
        <v>103</v>
      </c>
    </row>
    <row r="151" spans="1:10" ht="12.75">
      <c r="A151" s="589"/>
      <c r="B151" s="589"/>
      <c r="C151" s="473" t="s">
        <v>48</v>
      </c>
      <c r="D151" s="39">
        <v>78</v>
      </c>
      <c r="E151" s="39">
        <v>66</v>
      </c>
      <c r="F151" s="474"/>
      <c r="G151" s="474"/>
      <c r="H151" s="474"/>
      <c r="I151" s="474"/>
      <c r="J151" s="474">
        <f>D151+F151+H151</f>
        <v>78</v>
      </c>
    </row>
    <row r="152" spans="1:10" ht="12.75">
      <c r="A152" s="589"/>
      <c r="B152" s="589"/>
      <c r="C152" s="473" t="s">
        <v>50</v>
      </c>
      <c r="D152" s="39">
        <v>0</v>
      </c>
      <c r="E152" s="39">
        <v>0</v>
      </c>
      <c r="F152" s="474"/>
      <c r="G152" s="474"/>
      <c r="H152" s="474"/>
      <c r="I152" s="474"/>
      <c r="J152" s="474">
        <f>D152+F152+H152</f>
        <v>0</v>
      </c>
    </row>
    <row r="153" spans="1:10" ht="12.75">
      <c r="A153" s="589"/>
      <c r="B153" s="589"/>
      <c r="C153" s="473" t="s">
        <v>49</v>
      </c>
      <c r="D153" s="39">
        <v>0</v>
      </c>
      <c r="E153" s="39">
        <v>0</v>
      </c>
      <c r="F153" s="474"/>
      <c r="G153" s="474"/>
      <c r="H153" s="474"/>
      <c r="I153" s="474"/>
      <c r="J153" s="474">
        <f>D153+F153+H153</f>
        <v>0</v>
      </c>
    </row>
    <row r="154" spans="1:10" ht="12.75">
      <c r="A154" s="589"/>
      <c r="B154" s="589"/>
      <c r="C154" s="5" t="s">
        <v>51</v>
      </c>
      <c r="D154" s="140">
        <f>SUM(D150:D153)</f>
        <v>181</v>
      </c>
      <c r="E154" s="140">
        <f>SUM(E150:E153)</f>
        <v>153</v>
      </c>
      <c r="F154" s="224"/>
      <c r="G154" s="224"/>
      <c r="H154" s="224"/>
      <c r="I154" s="474"/>
      <c r="J154" s="224">
        <f>SUM(J150:J153)</f>
        <v>181</v>
      </c>
    </row>
    <row r="155" spans="1:10" ht="12.75">
      <c r="A155" s="590"/>
      <c r="B155" s="590"/>
      <c r="C155" s="225" t="s">
        <v>291</v>
      </c>
      <c r="D155" s="475">
        <f>D149+D154</f>
        <v>308</v>
      </c>
      <c r="E155" s="475">
        <f>E149+E154</f>
        <v>260</v>
      </c>
      <c r="F155" s="226"/>
      <c r="G155" s="226"/>
      <c r="H155" s="226"/>
      <c r="I155" s="476"/>
      <c r="J155" s="226">
        <f>J149+J154</f>
        <v>308</v>
      </c>
    </row>
    <row r="156" spans="1:10" ht="12.75">
      <c r="A156" s="606" t="s">
        <v>56</v>
      </c>
      <c r="B156" s="637"/>
      <c r="C156" s="599"/>
      <c r="D156" s="53">
        <f aca="true" t="shared" si="30" ref="D156:J156">D145+D155</f>
        <v>528</v>
      </c>
      <c r="E156" s="53">
        <f t="shared" si="30"/>
        <v>446</v>
      </c>
      <c r="F156" s="53"/>
      <c r="G156" s="53"/>
      <c r="H156" s="53"/>
      <c r="I156" s="53"/>
      <c r="J156" s="53">
        <f t="shared" si="30"/>
        <v>528</v>
      </c>
    </row>
    <row r="157" spans="1:10" ht="12.75">
      <c r="A157" s="624" t="s">
        <v>9</v>
      </c>
      <c r="B157" s="625"/>
      <c r="C157" s="473" t="s">
        <v>43</v>
      </c>
      <c r="D157" s="474">
        <f aca="true" t="shared" si="31" ref="D157:E159">D126+D136+D146</f>
        <v>144</v>
      </c>
      <c r="E157" s="474">
        <f t="shared" si="31"/>
        <v>120</v>
      </c>
      <c r="F157" s="474"/>
      <c r="G157" s="474"/>
      <c r="H157" s="474"/>
      <c r="I157" s="474"/>
      <c r="J157" s="474">
        <f>J126+J136+J146</f>
        <v>144</v>
      </c>
    </row>
    <row r="158" spans="1:10" ht="12.75">
      <c r="A158" s="626"/>
      <c r="B158" s="627"/>
      <c r="C158" s="473" t="s">
        <v>44</v>
      </c>
      <c r="D158" s="474">
        <f t="shared" si="31"/>
        <v>22</v>
      </c>
      <c r="E158" s="474">
        <f t="shared" si="31"/>
        <v>19</v>
      </c>
      <c r="F158" s="474"/>
      <c r="G158" s="474"/>
      <c r="H158" s="474"/>
      <c r="I158" s="474"/>
      <c r="J158" s="474">
        <f>J127+J137+J147</f>
        <v>22</v>
      </c>
    </row>
    <row r="159" spans="1:10" ht="12.75">
      <c r="A159" s="626"/>
      <c r="B159" s="627"/>
      <c r="C159" s="473" t="s">
        <v>45</v>
      </c>
      <c r="D159" s="474">
        <f t="shared" si="31"/>
        <v>12</v>
      </c>
      <c r="E159" s="474">
        <f t="shared" si="31"/>
        <v>10</v>
      </c>
      <c r="F159" s="474"/>
      <c r="G159" s="474"/>
      <c r="H159" s="474"/>
      <c r="I159" s="474"/>
      <c r="J159" s="474">
        <f>J128+J138+J148</f>
        <v>12</v>
      </c>
    </row>
    <row r="160" spans="1:10" ht="12.75">
      <c r="A160" s="626"/>
      <c r="B160" s="627"/>
      <c r="C160" s="225" t="s">
        <v>46</v>
      </c>
      <c r="D160" s="226">
        <f>SUM(D157:D159)</f>
        <v>178</v>
      </c>
      <c r="E160" s="226">
        <f>SUM(E157:E159)</f>
        <v>149</v>
      </c>
      <c r="F160" s="226"/>
      <c r="G160" s="226"/>
      <c r="H160" s="226"/>
      <c r="I160" s="226"/>
      <c r="J160" s="226">
        <f>SUM(J157:J159)</f>
        <v>178</v>
      </c>
    </row>
    <row r="161" spans="1:10" ht="12.75">
      <c r="A161" s="626"/>
      <c r="B161" s="627"/>
      <c r="C161" s="473" t="s">
        <v>47</v>
      </c>
      <c r="D161" s="474">
        <f aca="true" t="shared" si="32" ref="D161:E164">D130+D140+D150</f>
        <v>220</v>
      </c>
      <c r="E161" s="474">
        <f t="shared" si="32"/>
        <v>187</v>
      </c>
      <c r="F161" s="474"/>
      <c r="G161" s="474"/>
      <c r="H161" s="474"/>
      <c r="I161" s="474"/>
      <c r="J161" s="474">
        <f>J130+J140+J150</f>
        <v>220</v>
      </c>
    </row>
    <row r="162" spans="1:10" ht="12.75">
      <c r="A162" s="626"/>
      <c r="B162" s="627"/>
      <c r="C162" s="473" t="s">
        <v>48</v>
      </c>
      <c r="D162" s="474">
        <f t="shared" si="32"/>
        <v>130</v>
      </c>
      <c r="E162" s="474">
        <f t="shared" si="32"/>
        <v>110</v>
      </c>
      <c r="F162" s="474"/>
      <c r="G162" s="474"/>
      <c r="H162" s="474"/>
      <c r="I162" s="474"/>
      <c r="J162" s="474">
        <f>J131+J141+J151</f>
        <v>130</v>
      </c>
    </row>
    <row r="163" spans="1:10" ht="12.75">
      <c r="A163" s="626"/>
      <c r="B163" s="627"/>
      <c r="C163" s="473" t="s">
        <v>50</v>
      </c>
      <c r="D163" s="474">
        <f t="shared" si="32"/>
        <v>0</v>
      </c>
      <c r="E163" s="474">
        <f t="shared" si="32"/>
        <v>0</v>
      </c>
      <c r="F163" s="474"/>
      <c r="G163" s="474"/>
      <c r="H163" s="474"/>
      <c r="I163" s="474"/>
      <c r="J163" s="474">
        <f>J132+J142+J152</f>
        <v>0</v>
      </c>
    </row>
    <row r="164" spans="1:10" ht="12.75">
      <c r="A164" s="626"/>
      <c r="B164" s="627"/>
      <c r="C164" s="473" t="s">
        <v>49</v>
      </c>
      <c r="D164" s="474">
        <f t="shared" si="32"/>
        <v>0</v>
      </c>
      <c r="E164" s="474">
        <f t="shared" si="32"/>
        <v>0</v>
      </c>
      <c r="F164" s="474"/>
      <c r="G164" s="474"/>
      <c r="H164" s="474"/>
      <c r="I164" s="474"/>
      <c r="J164" s="474">
        <f>J133+J143+J153</f>
        <v>0</v>
      </c>
    </row>
    <row r="165" spans="1:10" ht="12.75">
      <c r="A165" s="626"/>
      <c r="B165" s="627"/>
      <c r="C165" s="225" t="s">
        <v>51</v>
      </c>
      <c r="D165" s="226">
        <f aca="true" t="shared" si="33" ref="D165:J165">SUM(D161:D164)</f>
        <v>350</v>
      </c>
      <c r="E165" s="226">
        <f t="shared" si="33"/>
        <v>297</v>
      </c>
      <c r="F165" s="226"/>
      <c r="G165" s="226"/>
      <c r="H165" s="226"/>
      <c r="I165" s="226"/>
      <c r="J165" s="226">
        <f t="shared" si="33"/>
        <v>350</v>
      </c>
    </row>
    <row r="166" spans="1:10" ht="12.75">
      <c r="A166" s="628"/>
      <c r="B166" s="629"/>
      <c r="C166" s="227" t="s">
        <v>9</v>
      </c>
      <c r="D166" s="53">
        <f aca="true" t="shared" si="34" ref="D166:J166">D160+D165</f>
        <v>528</v>
      </c>
      <c r="E166" s="53">
        <f t="shared" si="34"/>
        <v>446</v>
      </c>
      <c r="F166" s="53"/>
      <c r="G166" s="53"/>
      <c r="H166" s="53"/>
      <c r="I166" s="53"/>
      <c r="J166" s="53">
        <f t="shared" si="34"/>
        <v>528</v>
      </c>
    </row>
  </sheetData>
  <sheetProtection/>
  <mergeCells count="47">
    <mergeCell ref="A126:B135"/>
    <mergeCell ref="A136:A155"/>
    <mergeCell ref="B136:B145"/>
    <mergeCell ref="B146:B155"/>
    <mergeCell ref="A156:C156"/>
    <mergeCell ref="A157:B166"/>
    <mergeCell ref="A119:C119"/>
    <mergeCell ref="A120:C120"/>
    <mergeCell ref="A121:J121"/>
    <mergeCell ref="A123:B125"/>
    <mergeCell ref="C123:C125"/>
    <mergeCell ref="D123:J123"/>
    <mergeCell ref="D124:E124"/>
    <mergeCell ref="F124:G124"/>
    <mergeCell ref="H124:I124"/>
    <mergeCell ref="A72:B81"/>
    <mergeCell ref="A82:A101"/>
    <mergeCell ref="B82:B91"/>
    <mergeCell ref="B92:B101"/>
    <mergeCell ref="A102:C102"/>
    <mergeCell ref="A103:B112"/>
    <mergeCell ref="A65:C65"/>
    <mergeCell ref="A66:C66"/>
    <mergeCell ref="A67:K67"/>
    <mergeCell ref="A69:B71"/>
    <mergeCell ref="C69:C71"/>
    <mergeCell ref="D69:K69"/>
    <mergeCell ref="D70:E70"/>
    <mergeCell ref="F70:G70"/>
    <mergeCell ref="H70:I70"/>
    <mergeCell ref="J70:K70"/>
    <mergeCell ref="A8:B17"/>
    <mergeCell ref="A18:A37"/>
    <mergeCell ref="B18:B27"/>
    <mergeCell ref="B28:B37"/>
    <mergeCell ref="A38:C38"/>
    <mergeCell ref="A39:B48"/>
    <mergeCell ref="A1:C1"/>
    <mergeCell ref="A2:C2"/>
    <mergeCell ref="A3:K3"/>
    <mergeCell ref="A5:B7"/>
    <mergeCell ref="C5:C7"/>
    <mergeCell ref="D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4.140625" style="0" customWidth="1"/>
    <col min="2" max="2" width="10.421875" style="0" customWidth="1"/>
    <col min="9" max="16" width="5.28125" style="0" customWidth="1"/>
    <col min="17" max="17" width="9.42187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23</v>
      </c>
      <c r="B2" s="497"/>
      <c r="C2" s="497"/>
      <c r="D2" s="497"/>
    </row>
    <row r="3" spans="1:4" ht="12.75">
      <c r="A3" s="7"/>
      <c r="B3" s="7"/>
      <c r="C3" s="7"/>
      <c r="D3" s="7"/>
    </row>
    <row r="4" spans="1:17" ht="12.75">
      <c r="A4" s="498" t="s">
        <v>497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</row>
    <row r="5" spans="1:17" ht="12.75">
      <c r="A5" s="498" t="s">
        <v>185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</row>
    <row r="6" spans="16:17" ht="12.75">
      <c r="P6" s="502" t="s">
        <v>356</v>
      </c>
      <c r="Q6" s="502"/>
    </row>
    <row r="7" spans="1:17" ht="12.75">
      <c r="A7" s="494" t="s">
        <v>177</v>
      </c>
      <c r="B7" s="490" t="s">
        <v>159</v>
      </c>
      <c r="C7" s="479" t="s">
        <v>186</v>
      </c>
      <c r="D7" s="480"/>
      <c r="E7" s="481"/>
      <c r="F7" s="479" t="s">
        <v>187</v>
      </c>
      <c r="G7" s="480"/>
      <c r="H7" s="481"/>
      <c r="I7" s="503" t="s">
        <v>188</v>
      </c>
      <c r="J7" s="504"/>
      <c r="K7" s="504"/>
      <c r="L7" s="504"/>
      <c r="M7" s="504"/>
      <c r="N7" s="504"/>
      <c r="O7" s="504"/>
      <c r="P7" s="504"/>
      <c r="Q7" s="505"/>
    </row>
    <row r="8" spans="1:17" ht="12.75">
      <c r="A8" s="495"/>
      <c r="B8" s="491"/>
      <c r="C8" s="43" t="s">
        <v>2</v>
      </c>
      <c r="D8" s="43" t="s">
        <v>3</v>
      </c>
      <c r="E8" s="43" t="s">
        <v>4</v>
      </c>
      <c r="F8" s="43" t="s">
        <v>2</v>
      </c>
      <c r="G8" s="43" t="s">
        <v>3</v>
      </c>
      <c r="H8" s="43" t="s">
        <v>4</v>
      </c>
      <c r="I8" s="478" t="s">
        <v>2</v>
      </c>
      <c r="J8" s="478"/>
      <c r="K8" s="478"/>
      <c r="L8" s="478"/>
      <c r="M8" s="478" t="s">
        <v>3</v>
      </c>
      <c r="N8" s="478"/>
      <c r="O8" s="478"/>
      <c r="P8" s="479"/>
      <c r="Q8" s="499" t="s">
        <v>126</v>
      </c>
    </row>
    <row r="9" spans="1:17" ht="12.75">
      <c r="A9" s="495"/>
      <c r="B9" s="492"/>
      <c r="C9" s="44"/>
      <c r="D9" s="44"/>
      <c r="E9" s="44"/>
      <c r="F9" s="44"/>
      <c r="G9" s="44"/>
      <c r="H9" s="44"/>
      <c r="I9" s="479" t="s">
        <v>162</v>
      </c>
      <c r="J9" s="480"/>
      <c r="K9" s="480"/>
      <c r="L9" s="481"/>
      <c r="M9" s="479" t="s">
        <v>162</v>
      </c>
      <c r="N9" s="480"/>
      <c r="O9" s="480"/>
      <c r="P9" s="480"/>
      <c r="Q9" s="500"/>
    </row>
    <row r="10" spans="1:17" ht="12.75">
      <c r="A10" s="496"/>
      <c r="B10" s="493"/>
      <c r="C10" s="45" t="s">
        <v>163</v>
      </c>
      <c r="D10" s="45" t="s">
        <v>163</v>
      </c>
      <c r="E10" s="45" t="s">
        <v>163</v>
      </c>
      <c r="F10" s="45" t="s">
        <v>163</v>
      </c>
      <c r="G10" s="45" t="s">
        <v>163</v>
      </c>
      <c r="H10" s="45" t="s">
        <v>163</v>
      </c>
      <c r="I10" s="119">
        <v>1</v>
      </c>
      <c r="J10" s="119">
        <v>2</v>
      </c>
      <c r="K10" s="119">
        <v>3</v>
      </c>
      <c r="L10" s="119">
        <v>4</v>
      </c>
      <c r="M10" s="119">
        <v>1</v>
      </c>
      <c r="N10" s="119">
        <v>2</v>
      </c>
      <c r="O10" s="119">
        <v>3</v>
      </c>
      <c r="P10" s="119">
        <v>4</v>
      </c>
      <c r="Q10" s="501"/>
    </row>
    <row r="11" spans="1:17" ht="12.75">
      <c r="A11" s="487" t="s">
        <v>165</v>
      </c>
      <c r="B11" s="1" t="s">
        <v>166</v>
      </c>
      <c r="C11" s="110">
        <v>1.5</v>
      </c>
      <c r="D11" s="111">
        <v>0</v>
      </c>
      <c r="E11" s="111">
        <f>C11+D11</f>
        <v>1.5</v>
      </c>
      <c r="F11" s="111">
        <v>8.07</v>
      </c>
      <c r="G11" s="111">
        <v>0</v>
      </c>
      <c r="H11" s="111">
        <f>F11+G11</f>
        <v>8.07</v>
      </c>
      <c r="I11" s="114">
        <v>1.5</v>
      </c>
      <c r="J11" s="114">
        <v>8.07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2">
        <f>I11+J11+K11+L11+M11+N11+O11+P11</f>
        <v>9.57</v>
      </c>
    </row>
    <row r="12" spans="1:17" ht="12.75">
      <c r="A12" s="488"/>
      <c r="B12" s="1" t="s">
        <v>167</v>
      </c>
      <c r="C12" s="111">
        <v>5</v>
      </c>
      <c r="D12" s="111">
        <v>1.3</v>
      </c>
      <c r="E12" s="111">
        <f>C12+D12</f>
        <v>6.3</v>
      </c>
      <c r="F12" s="111">
        <v>1.95</v>
      </c>
      <c r="G12" s="111">
        <v>0</v>
      </c>
      <c r="H12" s="111">
        <f>F12+G12</f>
        <v>1.95</v>
      </c>
      <c r="I12" s="114">
        <v>7.25</v>
      </c>
      <c r="J12" s="114">
        <v>0</v>
      </c>
      <c r="K12" s="114">
        <v>0</v>
      </c>
      <c r="L12" s="114">
        <v>1</v>
      </c>
      <c r="M12" s="114">
        <v>0</v>
      </c>
      <c r="N12" s="114">
        <v>0</v>
      </c>
      <c r="O12" s="114">
        <v>0</v>
      </c>
      <c r="P12" s="114">
        <v>0</v>
      </c>
      <c r="Q12" s="112">
        <f>I12+J12+K12+L12+M12+N12+O12+P12</f>
        <v>8.25</v>
      </c>
    </row>
    <row r="13" spans="1:17" ht="12.75">
      <c r="A13" s="488"/>
      <c r="B13" s="1" t="s">
        <v>13</v>
      </c>
      <c r="C13" s="111">
        <v>1.9</v>
      </c>
      <c r="D13" s="111">
        <v>4.1</v>
      </c>
      <c r="E13" s="111">
        <f>C13+D13</f>
        <v>6</v>
      </c>
      <c r="F13" s="111">
        <v>1.48</v>
      </c>
      <c r="G13" s="111">
        <v>1.49</v>
      </c>
      <c r="H13" s="111">
        <f>F13+G13</f>
        <v>2.9699999999999998</v>
      </c>
      <c r="I13" s="114">
        <v>6</v>
      </c>
      <c r="J13" s="114">
        <v>2.97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2">
        <f>I13+J13+K13+L13+M13+N13+O13+P13</f>
        <v>8.97</v>
      </c>
    </row>
    <row r="14" spans="1:17" ht="12.75">
      <c r="A14" s="489"/>
      <c r="B14" s="54" t="s">
        <v>4</v>
      </c>
      <c r="C14" s="113">
        <f>SUM(C11:C13)</f>
        <v>8.4</v>
      </c>
      <c r="D14" s="113">
        <f aca="true" t="shared" si="0" ref="D14:P14">SUM(D11:D13)</f>
        <v>5.3999999999999995</v>
      </c>
      <c r="E14" s="113">
        <f t="shared" si="0"/>
        <v>13.8</v>
      </c>
      <c r="F14" s="113">
        <f>SUM(F11:F13)</f>
        <v>11.5</v>
      </c>
      <c r="G14" s="113">
        <f>SUM(G11:G13)</f>
        <v>1.49</v>
      </c>
      <c r="H14" s="113">
        <f>SUM(H11:H13)</f>
        <v>12.989999999999998</v>
      </c>
      <c r="I14" s="113">
        <f t="shared" si="0"/>
        <v>14.75</v>
      </c>
      <c r="J14" s="113">
        <f t="shared" si="0"/>
        <v>11.040000000000001</v>
      </c>
      <c r="K14" s="113">
        <f t="shared" si="0"/>
        <v>0</v>
      </c>
      <c r="L14" s="113">
        <f t="shared" si="0"/>
        <v>1</v>
      </c>
      <c r="M14" s="113">
        <f t="shared" si="0"/>
        <v>0</v>
      </c>
      <c r="N14" s="113">
        <f t="shared" si="0"/>
        <v>0</v>
      </c>
      <c r="O14" s="113">
        <f t="shared" si="0"/>
        <v>0</v>
      </c>
      <c r="P14" s="113">
        <f t="shared" si="0"/>
        <v>0</v>
      </c>
      <c r="Q14" s="113">
        <f>E14+H14</f>
        <v>26.79</v>
      </c>
    </row>
    <row r="15" spans="1:18" ht="12.75">
      <c r="A15" s="12"/>
      <c r="B15" s="1" t="s">
        <v>168</v>
      </c>
      <c r="C15" s="185">
        <v>8.5</v>
      </c>
      <c r="D15" s="185">
        <v>0.5</v>
      </c>
      <c r="E15" s="185">
        <f>C15+D15</f>
        <v>9</v>
      </c>
      <c r="F15" s="185">
        <v>2.75</v>
      </c>
      <c r="G15" s="185">
        <v>1.1</v>
      </c>
      <c r="H15" s="185">
        <f>F15+G15</f>
        <v>3.85</v>
      </c>
      <c r="I15" s="185">
        <v>9.25</v>
      </c>
      <c r="J15" s="185">
        <v>0</v>
      </c>
      <c r="K15" s="185">
        <v>2</v>
      </c>
      <c r="L15" s="185">
        <v>0</v>
      </c>
      <c r="M15" s="185">
        <v>1.6</v>
      </c>
      <c r="N15" s="185">
        <v>0</v>
      </c>
      <c r="O15" s="185">
        <v>0</v>
      </c>
      <c r="P15" s="185">
        <v>0</v>
      </c>
      <c r="Q15" s="112">
        <f>E15+H15</f>
        <v>12.85</v>
      </c>
      <c r="R15" s="77"/>
    </row>
    <row r="16" spans="1:18" ht="12.75">
      <c r="A16" s="168" t="s">
        <v>170</v>
      </c>
      <c r="B16" s="1" t="s">
        <v>169</v>
      </c>
      <c r="C16" s="185">
        <v>0</v>
      </c>
      <c r="D16" s="185">
        <v>0</v>
      </c>
      <c r="E16" s="185">
        <v>0</v>
      </c>
      <c r="F16" s="185">
        <v>1</v>
      </c>
      <c r="G16" s="185">
        <v>0</v>
      </c>
      <c r="H16" s="185">
        <f>F16+G16</f>
        <v>1</v>
      </c>
      <c r="I16" s="185">
        <v>0.5</v>
      </c>
      <c r="J16" s="185">
        <v>0</v>
      </c>
      <c r="K16" s="185">
        <v>0.3</v>
      </c>
      <c r="L16" s="185">
        <v>0.2</v>
      </c>
      <c r="M16" s="185">
        <v>0</v>
      </c>
      <c r="N16" s="185">
        <v>0</v>
      </c>
      <c r="O16" s="185">
        <v>0</v>
      </c>
      <c r="P16" s="185">
        <v>0</v>
      </c>
      <c r="Q16" s="112">
        <f>E16+H16</f>
        <v>1</v>
      </c>
      <c r="R16" s="77"/>
    </row>
    <row r="17" spans="1:17" ht="12.75">
      <c r="A17" s="14"/>
      <c r="B17" s="54" t="s">
        <v>4</v>
      </c>
      <c r="C17" s="113">
        <v>8.5</v>
      </c>
      <c r="D17" s="113">
        <f aca="true" t="shared" si="1" ref="D17:P17">SUM(D15:D16)</f>
        <v>0.5</v>
      </c>
      <c r="E17" s="113">
        <f t="shared" si="1"/>
        <v>9</v>
      </c>
      <c r="F17" s="113">
        <f t="shared" si="1"/>
        <v>3.75</v>
      </c>
      <c r="G17" s="113">
        <f t="shared" si="1"/>
        <v>1.1</v>
      </c>
      <c r="H17" s="113">
        <f t="shared" si="1"/>
        <v>4.85</v>
      </c>
      <c r="I17" s="113">
        <f t="shared" si="1"/>
        <v>9.75</v>
      </c>
      <c r="J17" s="113">
        <f t="shared" si="1"/>
        <v>0</v>
      </c>
      <c r="K17" s="113">
        <f t="shared" si="1"/>
        <v>2.3</v>
      </c>
      <c r="L17" s="113">
        <f t="shared" si="1"/>
        <v>0.2</v>
      </c>
      <c r="M17" s="113">
        <f t="shared" si="1"/>
        <v>1.6</v>
      </c>
      <c r="N17" s="113">
        <f t="shared" si="1"/>
        <v>0</v>
      </c>
      <c r="O17" s="113">
        <f t="shared" si="1"/>
        <v>0</v>
      </c>
      <c r="P17" s="113">
        <f t="shared" si="1"/>
        <v>0</v>
      </c>
      <c r="Q17" s="113">
        <f>E17+H17</f>
        <v>13.85</v>
      </c>
    </row>
    <row r="18" spans="1:17" ht="12.75">
      <c r="A18" s="12"/>
      <c r="B18" s="1" t="s">
        <v>171</v>
      </c>
      <c r="C18" s="114">
        <v>0</v>
      </c>
      <c r="D18" s="114">
        <v>0</v>
      </c>
      <c r="E18" s="114">
        <f>SUM(C18:D18)</f>
        <v>0</v>
      </c>
      <c r="F18" s="147">
        <v>0</v>
      </c>
      <c r="G18" s="147">
        <v>0</v>
      </c>
      <c r="H18" s="114">
        <f>SUM(F18:G18)</f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15">
        <f>SUM(I18:P18)</f>
        <v>0</v>
      </c>
    </row>
    <row r="19" spans="1:17" ht="12.75">
      <c r="A19" s="168" t="s">
        <v>176</v>
      </c>
      <c r="B19" s="1" t="s">
        <v>172</v>
      </c>
      <c r="C19" s="114">
        <v>0</v>
      </c>
      <c r="D19" s="114">
        <v>0</v>
      </c>
      <c r="E19" s="114">
        <f>SUM(C19:D19)</f>
        <v>0</v>
      </c>
      <c r="F19" s="147">
        <v>0.78</v>
      </c>
      <c r="G19" s="147">
        <v>0.12</v>
      </c>
      <c r="H19" s="114">
        <f>SUM(F19:G19)</f>
        <v>0.9</v>
      </c>
      <c r="I19" s="147">
        <v>0.59</v>
      </c>
      <c r="J19" s="147">
        <v>0</v>
      </c>
      <c r="K19" s="147">
        <v>0.19</v>
      </c>
      <c r="L19" s="147">
        <v>0</v>
      </c>
      <c r="M19" s="147">
        <v>0</v>
      </c>
      <c r="N19" s="147">
        <v>0</v>
      </c>
      <c r="O19" s="147">
        <v>0.12</v>
      </c>
      <c r="P19" s="147">
        <v>0</v>
      </c>
      <c r="Q19" s="115">
        <f>SUM(I19:P19)</f>
        <v>0.9</v>
      </c>
    </row>
    <row r="20" spans="1:17" ht="12.75">
      <c r="A20" s="14"/>
      <c r="B20" s="54" t="s">
        <v>4</v>
      </c>
      <c r="C20" s="113">
        <f>SUM(C18:C19)</f>
        <v>0</v>
      </c>
      <c r="D20" s="113">
        <f aca="true" t="shared" si="2" ref="D20:P20">SUM(D18:D19)</f>
        <v>0</v>
      </c>
      <c r="E20" s="113">
        <f t="shared" si="2"/>
        <v>0</v>
      </c>
      <c r="F20" s="113">
        <f t="shared" si="2"/>
        <v>0.78</v>
      </c>
      <c r="G20" s="113">
        <f t="shared" si="2"/>
        <v>0.12</v>
      </c>
      <c r="H20" s="113">
        <f t="shared" si="2"/>
        <v>0.9</v>
      </c>
      <c r="I20" s="113">
        <f t="shared" si="2"/>
        <v>0.59</v>
      </c>
      <c r="J20" s="113">
        <f t="shared" si="2"/>
        <v>0</v>
      </c>
      <c r="K20" s="113">
        <f t="shared" si="2"/>
        <v>0.19</v>
      </c>
      <c r="L20" s="113">
        <v>0</v>
      </c>
      <c r="M20" s="113">
        <f t="shared" si="2"/>
        <v>0</v>
      </c>
      <c r="N20" s="113">
        <f t="shared" si="2"/>
        <v>0</v>
      </c>
      <c r="O20" s="113">
        <f t="shared" si="2"/>
        <v>0.12</v>
      </c>
      <c r="P20" s="113">
        <f t="shared" si="2"/>
        <v>0</v>
      </c>
      <c r="Q20" s="113">
        <f>E20+H20</f>
        <v>0.9</v>
      </c>
    </row>
    <row r="21" spans="1:17" ht="12.75">
      <c r="A21" s="12"/>
      <c r="B21" s="1" t="s">
        <v>173</v>
      </c>
      <c r="C21" s="114">
        <v>0</v>
      </c>
      <c r="D21" s="111">
        <v>0</v>
      </c>
      <c r="E21" s="111">
        <v>0</v>
      </c>
      <c r="F21" s="114">
        <v>0</v>
      </c>
      <c r="G21" s="111">
        <v>0</v>
      </c>
      <c r="H21" s="111">
        <f>F21+G21</f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2">
        <f>E21+H21</f>
        <v>0</v>
      </c>
    </row>
    <row r="22" spans="1:17" ht="12.75">
      <c r="A22" s="168" t="s">
        <v>175</v>
      </c>
      <c r="B22" s="1" t="s">
        <v>174</v>
      </c>
      <c r="C22" s="114">
        <v>0</v>
      </c>
      <c r="D22" s="111">
        <v>0</v>
      </c>
      <c r="E22" s="111">
        <v>0</v>
      </c>
      <c r="F22" s="114">
        <v>0</v>
      </c>
      <c r="G22" s="111">
        <v>0</v>
      </c>
      <c r="H22" s="111">
        <f>F22+G22</f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2">
        <f>E22+H22</f>
        <v>0</v>
      </c>
    </row>
    <row r="23" spans="1:17" ht="12.75">
      <c r="A23" s="14"/>
      <c r="B23" s="54" t="s">
        <v>4</v>
      </c>
      <c r="C23" s="113">
        <f>SUM(C21:C22)</f>
        <v>0</v>
      </c>
      <c r="D23" s="113">
        <f aca="true" t="shared" si="3" ref="D23:N23">SUM(D21:D22)</f>
        <v>0</v>
      </c>
      <c r="E23" s="113">
        <f t="shared" si="3"/>
        <v>0</v>
      </c>
      <c r="F23" s="113">
        <f t="shared" si="3"/>
        <v>0</v>
      </c>
      <c r="G23" s="113">
        <f t="shared" si="3"/>
        <v>0</v>
      </c>
      <c r="H23" s="113">
        <f t="shared" si="3"/>
        <v>0</v>
      </c>
      <c r="I23" s="113">
        <f t="shared" si="3"/>
        <v>0</v>
      </c>
      <c r="J23" s="113">
        <f t="shared" si="3"/>
        <v>0</v>
      </c>
      <c r="K23" s="113">
        <f t="shared" si="3"/>
        <v>0</v>
      </c>
      <c r="L23" s="113">
        <f t="shared" si="3"/>
        <v>0</v>
      </c>
      <c r="M23" s="113">
        <f t="shared" si="3"/>
        <v>0</v>
      </c>
      <c r="N23" s="113">
        <f t="shared" si="3"/>
        <v>0</v>
      </c>
      <c r="O23" s="113">
        <f>SUM(O21:O22)</f>
        <v>0</v>
      </c>
      <c r="P23" s="113">
        <f>SUM(P21:P22)</f>
        <v>0</v>
      </c>
      <c r="Q23" s="113">
        <f>E23+H23</f>
        <v>0</v>
      </c>
    </row>
    <row r="24" spans="1:17" ht="12.75">
      <c r="A24" s="485" t="s">
        <v>132</v>
      </c>
      <c r="B24" s="486"/>
      <c r="C24" s="116">
        <f>C14+C17+C20+C23</f>
        <v>16.9</v>
      </c>
      <c r="D24" s="116">
        <f aca="true" t="shared" si="4" ref="D24:P24">D14+D17+D20+D23</f>
        <v>5.8999999999999995</v>
      </c>
      <c r="E24" s="116">
        <f t="shared" si="4"/>
        <v>22.8</v>
      </c>
      <c r="F24" s="116">
        <f t="shared" si="4"/>
        <v>16.03</v>
      </c>
      <c r="G24" s="116">
        <f t="shared" si="4"/>
        <v>2.71</v>
      </c>
      <c r="H24" s="116">
        <f t="shared" si="4"/>
        <v>18.739999999999995</v>
      </c>
      <c r="I24" s="116">
        <f t="shared" si="4"/>
        <v>25.09</v>
      </c>
      <c r="J24" s="116">
        <f t="shared" si="4"/>
        <v>11.040000000000001</v>
      </c>
      <c r="K24" s="116">
        <f t="shared" si="4"/>
        <v>2.4899999999999998</v>
      </c>
      <c r="L24" s="116">
        <f t="shared" si="4"/>
        <v>1.2</v>
      </c>
      <c r="M24" s="116">
        <f t="shared" si="4"/>
        <v>1.6</v>
      </c>
      <c r="N24" s="116">
        <f t="shared" si="4"/>
        <v>0</v>
      </c>
      <c r="O24" s="116">
        <f t="shared" si="4"/>
        <v>0.12</v>
      </c>
      <c r="P24" s="116">
        <f t="shared" si="4"/>
        <v>0</v>
      </c>
      <c r="Q24" s="116">
        <f>Q14+Q17+Q20+Q23</f>
        <v>41.54</v>
      </c>
    </row>
    <row r="27" spans="1:7" ht="12.75">
      <c r="A27" s="8" t="s">
        <v>354</v>
      </c>
      <c r="B27" s="477" t="s">
        <v>181</v>
      </c>
      <c r="C27" s="477"/>
      <c r="D27" s="477"/>
      <c r="E27" s="477"/>
      <c r="F27" s="477"/>
      <c r="G27" s="477"/>
    </row>
    <row r="28" spans="1:7" ht="12.75">
      <c r="A28" s="8"/>
      <c r="B28" s="477" t="s">
        <v>189</v>
      </c>
      <c r="C28" s="477"/>
      <c r="D28" s="477"/>
      <c r="E28" s="477"/>
      <c r="F28" s="477"/>
      <c r="G28" s="23"/>
    </row>
    <row r="29" spans="2:7" ht="12.75">
      <c r="B29" s="477" t="s">
        <v>180</v>
      </c>
      <c r="C29" s="477"/>
      <c r="D29" s="477"/>
      <c r="E29" s="477"/>
      <c r="F29" s="477"/>
      <c r="G29" s="477"/>
    </row>
    <row r="30" spans="2:7" ht="12.75">
      <c r="B30" s="477" t="s">
        <v>294</v>
      </c>
      <c r="C30" s="477"/>
      <c r="D30" s="477"/>
      <c r="E30" s="477"/>
      <c r="F30" s="477"/>
      <c r="G30" s="477"/>
    </row>
  </sheetData>
  <sheetProtection/>
  <mergeCells count="21">
    <mergeCell ref="A1:D1"/>
    <mergeCell ref="A2:D2"/>
    <mergeCell ref="A4:Q4"/>
    <mergeCell ref="A5:Q5"/>
    <mergeCell ref="P6:Q6"/>
    <mergeCell ref="C7:E7"/>
    <mergeCell ref="I7:Q7"/>
    <mergeCell ref="Q8:Q10"/>
    <mergeCell ref="I9:L9"/>
    <mergeCell ref="B28:F28"/>
    <mergeCell ref="B29:G29"/>
    <mergeCell ref="F7:H7"/>
    <mergeCell ref="A7:A10"/>
    <mergeCell ref="B30:G30"/>
    <mergeCell ref="M9:P9"/>
    <mergeCell ref="A11:A14"/>
    <mergeCell ref="A24:B24"/>
    <mergeCell ref="B27:G27"/>
    <mergeCell ref="I8:L8"/>
    <mergeCell ref="M8:P8"/>
    <mergeCell ref="B7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13.8515625" style="0" customWidth="1"/>
    <col min="2" max="2" width="9.57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7.7109375" style="0" customWidth="1"/>
    <col min="9" max="19" width="5.28125" style="0" customWidth="1"/>
    <col min="20" max="20" width="8.710937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23</v>
      </c>
      <c r="B2" s="497"/>
      <c r="C2" s="497"/>
      <c r="D2" s="497"/>
    </row>
    <row r="3" spans="1:4" ht="12.75">
      <c r="A3" s="7"/>
      <c r="B3" s="7"/>
      <c r="C3" s="7"/>
      <c r="D3" s="7"/>
    </row>
    <row r="4" spans="1:20" ht="12.75">
      <c r="A4" s="498" t="s">
        <v>496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</row>
    <row r="5" spans="1:20" ht="12.75">
      <c r="A5" s="498" t="s">
        <v>185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</row>
    <row r="6" spans="19:20" ht="12.75">
      <c r="S6" s="502" t="s">
        <v>357</v>
      </c>
      <c r="T6" s="502"/>
    </row>
    <row r="7" spans="1:20" ht="12.75">
      <c r="A7" s="494" t="s">
        <v>177</v>
      </c>
      <c r="B7" s="490" t="s">
        <v>159</v>
      </c>
      <c r="C7" s="479" t="s">
        <v>352</v>
      </c>
      <c r="D7" s="480"/>
      <c r="E7" s="481"/>
      <c r="F7" s="479" t="s">
        <v>353</v>
      </c>
      <c r="G7" s="480"/>
      <c r="H7" s="481"/>
      <c r="I7" s="503" t="s">
        <v>369</v>
      </c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5"/>
    </row>
    <row r="8" spans="1:20" ht="12.75">
      <c r="A8" s="495"/>
      <c r="B8" s="491"/>
      <c r="C8" s="43" t="s">
        <v>226</v>
      </c>
      <c r="D8" s="43" t="s">
        <v>336</v>
      </c>
      <c r="E8" s="43" t="s">
        <v>4</v>
      </c>
      <c r="F8" s="43" t="s">
        <v>226</v>
      </c>
      <c r="G8" s="43" t="s">
        <v>336</v>
      </c>
      <c r="H8" s="43" t="s">
        <v>4</v>
      </c>
      <c r="I8" s="508" t="s">
        <v>368</v>
      </c>
      <c r="J8" s="509"/>
      <c r="K8" s="509"/>
      <c r="L8" s="509"/>
      <c r="M8" s="509"/>
      <c r="N8" s="509"/>
      <c r="O8" s="509"/>
      <c r="P8" s="509"/>
      <c r="Q8" s="509"/>
      <c r="R8" s="509"/>
      <c r="S8" s="510"/>
      <c r="T8" s="499" t="s">
        <v>126</v>
      </c>
    </row>
    <row r="9" spans="1:20" ht="12.75">
      <c r="A9" s="496"/>
      <c r="B9" s="493"/>
      <c r="C9" s="45" t="s">
        <v>163</v>
      </c>
      <c r="D9" s="45" t="s">
        <v>163</v>
      </c>
      <c r="E9" s="45" t="s">
        <v>163</v>
      </c>
      <c r="F9" s="45" t="s">
        <v>163</v>
      </c>
      <c r="G9" s="45" t="s">
        <v>163</v>
      </c>
      <c r="H9" s="45" t="s">
        <v>163</v>
      </c>
      <c r="I9" s="108" t="s">
        <v>326</v>
      </c>
      <c r="J9" s="108">
        <v>106</v>
      </c>
      <c r="K9" s="108" t="s">
        <v>327</v>
      </c>
      <c r="L9" s="108" t="s">
        <v>328</v>
      </c>
      <c r="M9" s="108" t="s">
        <v>329</v>
      </c>
      <c r="N9" s="108" t="s">
        <v>330</v>
      </c>
      <c r="O9" s="108" t="s">
        <v>331</v>
      </c>
      <c r="P9" s="108" t="s">
        <v>332</v>
      </c>
      <c r="Q9" s="108" t="s">
        <v>333</v>
      </c>
      <c r="R9" s="108" t="s">
        <v>334</v>
      </c>
      <c r="S9" s="108" t="s">
        <v>335</v>
      </c>
      <c r="T9" s="501"/>
    </row>
    <row r="10" spans="1:20" ht="12.75">
      <c r="A10" s="487" t="s">
        <v>165</v>
      </c>
      <c r="B10" s="1" t="s">
        <v>166</v>
      </c>
      <c r="C10" s="110">
        <v>1.5</v>
      </c>
      <c r="D10" s="111">
        <v>0</v>
      </c>
      <c r="E10" s="111">
        <f>C10+D10</f>
        <v>1.5</v>
      </c>
      <c r="F10" s="111">
        <v>8.07</v>
      </c>
      <c r="G10" s="111">
        <v>0</v>
      </c>
      <c r="H10" s="111">
        <f>F10+G10</f>
        <v>8.07</v>
      </c>
      <c r="I10" s="111">
        <v>9.57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2">
        <f>I10+J10+K10+L10+M10+N10+O10+P10+Q10+R10+S10</f>
        <v>9.57</v>
      </c>
    </row>
    <row r="11" spans="1:20" ht="12.75">
      <c r="A11" s="488"/>
      <c r="B11" s="1" t="s">
        <v>167</v>
      </c>
      <c r="C11" s="111">
        <v>5</v>
      </c>
      <c r="D11" s="111">
        <v>1.3</v>
      </c>
      <c r="E11" s="111">
        <f>C11+D11</f>
        <v>6.3</v>
      </c>
      <c r="F11" s="111">
        <v>1.95</v>
      </c>
      <c r="G11" s="111">
        <v>0</v>
      </c>
      <c r="H11" s="111">
        <f>F11+G11</f>
        <v>1.95</v>
      </c>
      <c r="I11" s="111">
        <v>8.25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2">
        <f>I11+J11+K11+L11+M11+N11+O11+P11+Q11+R11+S11</f>
        <v>8.25</v>
      </c>
    </row>
    <row r="12" spans="1:20" ht="12.75">
      <c r="A12" s="488"/>
      <c r="B12" s="1" t="s">
        <v>13</v>
      </c>
      <c r="C12" s="111">
        <v>1.9</v>
      </c>
      <c r="D12" s="111">
        <v>4.1</v>
      </c>
      <c r="E12" s="111">
        <f>C12+D12</f>
        <v>6</v>
      </c>
      <c r="F12" s="111">
        <v>1.48</v>
      </c>
      <c r="G12" s="111">
        <v>1.49</v>
      </c>
      <c r="H12" s="111">
        <f>F12+G12</f>
        <v>2.9699999999999998</v>
      </c>
      <c r="I12" s="111">
        <v>6.2</v>
      </c>
      <c r="J12" s="111">
        <v>2.77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2">
        <f>I12+J12+K12+L12+M12+N12+O12+P12+Q12+R12+S12</f>
        <v>8.97</v>
      </c>
    </row>
    <row r="13" spans="1:20" ht="12.75">
      <c r="A13" s="489"/>
      <c r="B13" s="54" t="s">
        <v>4</v>
      </c>
      <c r="C13" s="113">
        <f>SUM(C10:C12)</f>
        <v>8.4</v>
      </c>
      <c r="D13" s="113">
        <f aca="true" t="shared" si="0" ref="D13:S13">SUM(D10:D12)</f>
        <v>5.3999999999999995</v>
      </c>
      <c r="E13" s="113">
        <f t="shared" si="0"/>
        <v>13.8</v>
      </c>
      <c r="F13" s="113">
        <f>SUM(F10:F12)</f>
        <v>11.5</v>
      </c>
      <c r="G13" s="113">
        <f>SUM(G10:G12)</f>
        <v>1.49</v>
      </c>
      <c r="H13" s="113">
        <f>SUM(H10:H12)</f>
        <v>12.989999999999998</v>
      </c>
      <c r="I13" s="113">
        <f t="shared" si="0"/>
        <v>24.02</v>
      </c>
      <c r="J13" s="113">
        <f t="shared" si="0"/>
        <v>2.77</v>
      </c>
      <c r="K13" s="113">
        <f t="shared" si="0"/>
        <v>0</v>
      </c>
      <c r="L13" s="113">
        <f t="shared" si="0"/>
        <v>0</v>
      </c>
      <c r="M13" s="113">
        <f t="shared" si="0"/>
        <v>0</v>
      </c>
      <c r="N13" s="113">
        <f t="shared" si="0"/>
        <v>0</v>
      </c>
      <c r="O13" s="113">
        <f t="shared" si="0"/>
        <v>0</v>
      </c>
      <c r="P13" s="113">
        <f t="shared" si="0"/>
        <v>0</v>
      </c>
      <c r="Q13" s="113">
        <f t="shared" si="0"/>
        <v>0</v>
      </c>
      <c r="R13" s="113">
        <f t="shared" si="0"/>
        <v>0</v>
      </c>
      <c r="S13" s="113">
        <f t="shared" si="0"/>
        <v>0</v>
      </c>
      <c r="T13" s="113">
        <f>E13+H13</f>
        <v>26.79</v>
      </c>
    </row>
    <row r="14" spans="1:20" ht="12.75">
      <c r="A14" s="12"/>
      <c r="B14" s="1" t="s">
        <v>168</v>
      </c>
      <c r="C14" s="185">
        <v>8.5</v>
      </c>
      <c r="D14" s="185">
        <v>0.5</v>
      </c>
      <c r="E14" s="185">
        <f>C14+D14</f>
        <v>9</v>
      </c>
      <c r="F14" s="185">
        <v>2.75</v>
      </c>
      <c r="G14" s="185">
        <v>1.1</v>
      </c>
      <c r="H14" s="185">
        <f>F14+G14</f>
        <v>3.85</v>
      </c>
      <c r="I14" s="185">
        <v>0</v>
      </c>
      <c r="J14" s="185">
        <v>2.75</v>
      </c>
      <c r="K14" s="185">
        <v>10.1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12">
        <f>I14+J14+K14+L14+M14+N14+O14+P14+Q14+R14+S14</f>
        <v>12.85</v>
      </c>
    </row>
    <row r="15" spans="1:20" ht="12.75">
      <c r="A15" s="168" t="s">
        <v>170</v>
      </c>
      <c r="B15" s="1" t="s">
        <v>169</v>
      </c>
      <c r="C15" s="185">
        <v>0</v>
      </c>
      <c r="D15" s="185">
        <v>0</v>
      </c>
      <c r="E15" s="185">
        <f>C15+D15</f>
        <v>0</v>
      </c>
      <c r="F15" s="185">
        <v>1</v>
      </c>
      <c r="G15" s="185">
        <v>0</v>
      </c>
      <c r="H15" s="185">
        <f>F15+G15</f>
        <v>1</v>
      </c>
      <c r="I15" s="185">
        <v>0</v>
      </c>
      <c r="J15" s="185">
        <v>0</v>
      </c>
      <c r="K15" s="185">
        <v>0</v>
      </c>
      <c r="L15" s="185">
        <v>0.5</v>
      </c>
      <c r="M15" s="185">
        <v>0</v>
      </c>
      <c r="N15" s="185">
        <v>0.3</v>
      </c>
      <c r="O15" s="185">
        <v>0.2</v>
      </c>
      <c r="P15" s="185">
        <v>0</v>
      </c>
      <c r="Q15" s="185">
        <v>0</v>
      </c>
      <c r="R15" s="185">
        <v>0</v>
      </c>
      <c r="S15" s="185">
        <v>0</v>
      </c>
      <c r="T15" s="112">
        <f>I15+J15+K15+L15+M15+N15+O15+P15+Q15+R15+S15</f>
        <v>1</v>
      </c>
    </row>
    <row r="16" spans="1:20" ht="12.75">
      <c r="A16" s="14"/>
      <c r="B16" s="54" t="s">
        <v>4</v>
      </c>
      <c r="C16" s="113">
        <f>SUM(C14:C15)</f>
        <v>8.5</v>
      </c>
      <c r="D16" s="113">
        <f aca="true" t="shared" si="1" ref="D16:S16">SUM(D14:D15)</f>
        <v>0.5</v>
      </c>
      <c r="E16" s="113">
        <f t="shared" si="1"/>
        <v>9</v>
      </c>
      <c r="F16" s="113">
        <f t="shared" si="1"/>
        <v>3.75</v>
      </c>
      <c r="G16" s="113">
        <f t="shared" si="1"/>
        <v>1.1</v>
      </c>
      <c r="H16" s="113">
        <f t="shared" si="1"/>
        <v>4.85</v>
      </c>
      <c r="I16" s="113">
        <f t="shared" si="1"/>
        <v>0</v>
      </c>
      <c r="J16" s="113">
        <f t="shared" si="1"/>
        <v>2.75</v>
      </c>
      <c r="K16" s="113">
        <f t="shared" si="1"/>
        <v>10.1</v>
      </c>
      <c r="L16" s="113">
        <f t="shared" si="1"/>
        <v>0.5</v>
      </c>
      <c r="M16" s="113">
        <f t="shared" si="1"/>
        <v>0</v>
      </c>
      <c r="N16" s="113">
        <f t="shared" si="1"/>
        <v>0.3</v>
      </c>
      <c r="O16" s="113">
        <f t="shared" si="1"/>
        <v>0.2</v>
      </c>
      <c r="P16" s="113">
        <f t="shared" si="1"/>
        <v>0</v>
      </c>
      <c r="Q16" s="113">
        <f t="shared" si="1"/>
        <v>0</v>
      </c>
      <c r="R16" s="113">
        <f t="shared" si="1"/>
        <v>0</v>
      </c>
      <c r="S16" s="113">
        <f t="shared" si="1"/>
        <v>0</v>
      </c>
      <c r="T16" s="113">
        <f>E16+H16</f>
        <v>13.85</v>
      </c>
    </row>
    <row r="17" spans="1:20" ht="12.75">
      <c r="A17" s="12"/>
      <c r="B17" s="1" t="s">
        <v>171</v>
      </c>
      <c r="C17" s="114">
        <v>0</v>
      </c>
      <c r="D17" s="114">
        <v>0</v>
      </c>
      <c r="E17" s="114">
        <f>SUM(C17:D17)</f>
        <v>0</v>
      </c>
      <c r="F17" s="147">
        <v>0</v>
      </c>
      <c r="G17" s="147">
        <v>0</v>
      </c>
      <c r="H17" s="114">
        <f>SUM(F17:G17)</f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15">
        <f>SUM(I17:S17)</f>
        <v>0</v>
      </c>
    </row>
    <row r="18" spans="1:20" ht="12.75">
      <c r="A18" s="168" t="s">
        <v>176</v>
      </c>
      <c r="B18" s="1" t="s">
        <v>172</v>
      </c>
      <c r="C18" s="114">
        <v>0</v>
      </c>
      <c r="D18" s="114">
        <v>0</v>
      </c>
      <c r="E18" s="114">
        <f>SUM(C18:D18)</f>
        <v>0</v>
      </c>
      <c r="F18" s="147">
        <v>0.78</v>
      </c>
      <c r="G18" s="147">
        <v>0.12</v>
      </c>
      <c r="H18" s="114">
        <f>SUM(F18:G18)</f>
        <v>0.9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0.42</v>
      </c>
      <c r="R18" s="147">
        <v>0.33</v>
      </c>
      <c r="S18" s="147">
        <v>0.15</v>
      </c>
      <c r="T18" s="115">
        <f>SUM(I18:S18)</f>
        <v>0.9</v>
      </c>
    </row>
    <row r="19" spans="1:20" ht="12.75">
      <c r="A19" s="14"/>
      <c r="B19" s="54" t="s">
        <v>4</v>
      </c>
      <c r="C19" s="113">
        <f>SUM(C17:C18)</f>
        <v>0</v>
      </c>
      <c r="D19" s="113">
        <f aca="true" t="shared" si="2" ref="D19:S19">SUM(D17:D18)</f>
        <v>0</v>
      </c>
      <c r="E19" s="113">
        <f t="shared" si="2"/>
        <v>0</v>
      </c>
      <c r="F19" s="113">
        <f t="shared" si="2"/>
        <v>0.78</v>
      </c>
      <c r="G19" s="113">
        <f t="shared" si="2"/>
        <v>0.12</v>
      </c>
      <c r="H19" s="113">
        <f t="shared" si="2"/>
        <v>0.9</v>
      </c>
      <c r="I19" s="113">
        <f t="shared" si="2"/>
        <v>0</v>
      </c>
      <c r="J19" s="113">
        <f t="shared" si="2"/>
        <v>0</v>
      </c>
      <c r="K19" s="113">
        <f t="shared" si="2"/>
        <v>0</v>
      </c>
      <c r="L19" s="113">
        <v>0</v>
      </c>
      <c r="M19" s="113">
        <f t="shared" si="2"/>
        <v>0</v>
      </c>
      <c r="N19" s="113">
        <f t="shared" si="2"/>
        <v>0</v>
      </c>
      <c r="O19" s="113">
        <f t="shared" si="2"/>
        <v>0</v>
      </c>
      <c r="P19" s="113">
        <f t="shared" si="2"/>
        <v>0</v>
      </c>
      <c r="Q19" s="113">
        <f t="shared" si="2"/>
        <v>0.42</v>
      </c>
      <c r="R19" s="113">
        <f t="shared" si="2"/>
        <v>0.33</v>
      </c>
      <c r="S19" s="113">
        <f t="shared" si="2"/>
        <v>0.15</v>
      </c>
      <c r="T19" s="113">
        <f>E19+H19</f>
        <v>0.9</v>
      </c>
    </row>
    <row r="20" spans="1:20" ht="12.75">
      <c r="A20" s="12"/>
      <c r="B20" s="1" t="s">
        <v>173</v>
      </c>
      <c r="C20" s="114">
        <v>0</v>
      </c>
      <c r="D20" s="111">
        <v>0</v>
      </c>
      <c r="E20" s="111">
        <v>0</v>
      </c>
      <c r="F20" s="114">
        <v>0</v>
      </c>
      <c r="G20" s="111">
        <v>0</v>
      </c>
      <c r="H20" s="111">
        <f>F20+G20</f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2">
        <f>E20+H20</f>
        <v>0</v>
      </c>
    </row>
    <row r="21" spans="1:20" ht="12.75">
      <c r="A21" s="168" t="s">
        <v>175</v>
      </c>
      <c r="B21" s="1" t="s">
        <v>174</v>
      </c>
      <c r="C21" s="114">
        <v>0</v>
      </c>
      <c r="D21" s="111">
        <v>0</v>
      </c>
      <c r="E21" s="111">
        <v>0</v>
      </c>
      <c r="F21" s="114">
        <v>0</v>
      </c>
      <c r="G21" s="111">
        <v>0</v>
      </c>
      <c r="H21" s="111">
        <f>F21+G21</f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2">
        <f>E21+H21</f>
        <v>0</v>
      </c>
    </row>
    <row r="22" spans="1:20" ht="12.75">
      <c r="A22" s="14"/>
      <c r="B22" s="54" t="s">
        <v>4</v>
      </c>
      <c r="C22" s="113">
        <f>SUM(C20:C21)</f>
        <v>0</v>
      </c>
      <c r="D22" s="113">
        <f aca="true" t="shared" si="3" ref="D22:N22">SUM(D20:D21)</f>
        <v>0</v>
      </c>
      <c r="E22" s="113">
        <f t="shared" si="3"/>
        <v>0</v>
      </c>
      <c r="F22" s="113">
        <f t="shared" si="3"/>
        <v>0</v>
      </c>
      <c r="G22" s="113">
        <f t="shared" si="3"/>
        <v>0</v>
      </c>
      <c r="H22" s="113">
        <f t="shared" si="3"/>
        <v>0</v>
      </c>
      <c r="I22" s="113">
        <f t="shared" si="3"/>
        <v>0</v>
      </c>
      <c r="J22" s="113">
        <f t="shared" si="3"/>
        <v>0</v>
      </c>
      <c r="K22" s="113">
        <f t="shared" si="3"/>
        <v>0</v>
      </c>
      <c r="L22" s="113">
        <f t="shared" si="3"/>
        <v>0</v>
      </c>
      <c r="M22" s="113">
        <f t="shared" si="3"/>
        <v>0</v>
      </c>
      <c r="N22" s="113">
        <f t="shared" si="3"/>
        <v>0</v>
      </c>
      <c r="O22" s="113">
        <f>SUM(O20:O21)</f>
        <v>0</v>
      </c>
      <c r="P22" s="113">
        <f>SUM(P20:P21)</f>
        <v>0</v>
      </c>
      <c r="Q22" s="113">
        <f>SUM(Q20:Q21)</f>
        <v>0</v>
      </c>
      <c r="R22" s="113">
        <f>SUM(R20:R21)</f>
        <v>0</v>
      </c>
      <c r="S22" s="113">
        <f>SUM(S20:S21)</f>
        <v>0</v>
      </c>
      <c r="T22" s="113">
        <f>E22+H22</f>
        <v>0</v>
      </c>
    </row>
    <row r="23" spans="1:20" ht="15.75" customHeight="1">
      <c r="A23" s="485" t="s">
        <v>132</v>
      </c>
      <c r="B23" s="486"/>
      <c r="C23" s="116">
        <f>C13+C16+C19+C22</f>
        <v>16.9</v>
      </c>
      <c r="D23" s="116">
        <f aca="true" t="shared" si="4" ref="D23:S23">D13+D16+D19+D22</f>
        <v>5.8999999999999995</v>
      </c>
      <c r="E23" s="116">
        <f t="shared" si="4"/>
        <v>22.8</v>
      </c>
      <c r="F23" s="116">
        <f t="shared" si="4"/>
        <v>16.03</v>
      </c>
      <c r="G23" s="116">
        <f t="shared" si="4"/>
        <v>2.71</v>
      </c>
      <c r="H23" s="116">
        <f t="shared" si="4"/>
        <v>18.739999999999995</v>
      </c>
      <c r="I23" s="116">
        <f t="shared" si="4"/>
        <v>24.02</v>
      </c>
      <c r="J23" s="116">
        <f t="shared" si="4"/>
        <v>5.52</v>
      </c>
      <c r="K23" s="116">
        <f t="shared" si="4"/>
        <v>10.1</v>
      </c>
      <c r="L23" s="116">
        <f t="shared" si="4"/>
        <v>0.5</v>
      </c>
      <c r="M23" s="116">
        <f t="shared" si="4"/>
        <v>0</v>
      </c>
      <c r="N23" s="116">
        <f t="shared" si="4"/>
        <v>0.3</v>
      </c>
      <c r="O23" s="116">
        <f t="shared" si="4"/>
        <v>0.2</v>
      </c>
      <c r="P23" s="116">
        <f t="shared" si="4"/>
        <v>0</v>
      </c>
      <c r="Q23" s="116">
        <f t="shared" si="4"/>
        <v>0.42</v>
      </c>
      <c r="R23" s="116">
        <f t="shared" si="4"/>
        <v>0.33</v>
      </c>
      <c r="S23" s="116">
        <f t="shared" si="4"/>
        <v>0.15</v>
      </c>
      <c r="T23" s="116">
        <f>T13+T16+T19+T22</f>
        <v>41.54</v>
      </c>
    </row>
    <row r="26" spans="1:7" ht="12.75">
      <c r="A26" s="8" t="s">
        <v>370</v>
      </c>
      <c r="B26" s="37" t="s">
        <v>339</v>
      </c>
      <c r="C26" s="37"/>
      <c r="D26" s="23" t="s">
        <v>345</v>
      </c>
      <c r="E26" s="37"/>
      <c r="F26" s="37"/>
      <c r="G26" s="37"/>
    </row>
    <row r="27" spans="2:7" ht="12.75">
      <c r="B27" s="37" t="s">
        <v>340</v>
      </c>
      <c r="C27" s="37"/>
      <c r="D27" s="37" t="s">
        <v>346</v>
      </c>
      <c r="E27" s="37"/>
      <c r="F27" s="37"/>
      <c r="G27" s="23"/>
    </row>
    <row r="28" spans="2:7" ht="12.75">
      <c r="B28" s="37" t="s">
        <v>341</v>
      </c>
      <c r="C28" s="37"/>
      <c r="D28" s="37" t="s">
        <v>347</v>
      </c>
      <c r="E28" s="37"/>
      <c r="F28" s="37"/>
      <c r="G28" s="37"/>
    </row>
    <row r="29" spans="2:7" ht="12.75">
      <c r="B29" s="23" t="s">
        <v>342</v>
      </c>
      <c r="D29" s="37" t="s">
        <v>348</v>
      </c>
      <c r="F29" s="37"/>
      <c r="G29" s="37"/>
    </row>
    <row r="30" spans="2:4" ht="12.75">
      <c r="B30" s="23" t="s">
        <v>343</v>
      </c>
      <c r="D30" s="37" t="s">
        <v>349</v>
      </c>
    </row>
    <row r="31" ht="12.75">
      <c r="B31" s="23" t="s">
        <v>344</v>
      </c>
    </row>
  </sheetData>
  <sheetProtection/>
  <mergeCells count="14">
    <mergeCell ref="S6:T6"/>
    <mergeCell ref="A1:D1"/>
    <mergeCell ref="A2:D2"/>
    <mergeCell ref="A4:T4"/>
    <mergeCell ref="A5:T5"/>
    <mergeCell ref="I8:S8"/>
    <mergeCell ref="I7:T7"/>
    <mergeCell ref="T8:T9"/>
    <mergeCell ref="A10:A13"/>
    <mergeCell ref="F7:H7"/>
    <mergeCell ref="A23:B23"/>
    <mergeCell ref="A7:A9"/>
    <mergeCell ref="B7:B9"/>
    <mergeCell ref="C7:E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4.140625" style="0" customWidth="1"/>
    <col min="2" max="2" width="10.57421875" style="0" customWidth="1"/>
    <col min="9" max="12" width="6.57421875" style="0" customWidth="1"/>
    <col min="13" max="13" width="9.42187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23</v>
      </c>
      <c r="B2" s="497"/>
      <c r="C2" s="497"/>
      <c r="D2" s="497"/>
    </row>
    <row r="3" spans="1:4" ht="12.75">
      <c r="A3" s="7"/>
      <c r="B3" s="7"/>
      <c r="C3" s="7"/>
      <c r="D3" s="7"/>
    </row>
    <row r="4" spans="1:13" ht="12.75">
      <c r="A4" s="498" t="s">
        <v>497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</row>
    <row r="5" spans="1:13" ht="12.75">
      <c r="A5" s="498" t="s">
        <v>271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</row>
    <row r="6" spans="12:13" ht="12.75">
      <c r="L6" s="502" t="s">
        <v>358</v>
      </c>
      <c r="M6" s="502"/>
    </row>
    <row r="7" spans="1:13" ht="12.75">
      <c r="A7" s="494" t="s">
        <v>177</v>
      </c>
      <c r="B7" s="490" t="s">
        <v>159</v>
      </c>
      <c r="C7" s="516" t="s">
        <v>190</v>
      </c>
      <c r="D7" s="517"/>
      <c r="E7" s="518"/>
      <c r="F7" s="516" t="s">
        <v>272</v>
      </c>
      <c r="G7" s="517"/>
      <c r="H7" s="518"/>
      <c r="I7" s="512" t="s">
        <v>355</v>
      </c>
      <c r="J7" s="513"/>
      <c r="K7" s="513"/>
      <c r="L7" s="513"/>
      <c r="M7" s="505"/>
    </row>
    <row r="8" spans="1:13" ht="12.75">
      <c r="A8" s="495"/>
      <c r="B8" s="492"/>
      <c r="C8" s="46" t="s">
        <v>191</v>
      </c>
      <c r="D8" s="490" t="s">
        <v>192</v>
      </c>
      <c r="E8" s="490" t="s">
        <v>4</v>
      </c>
      <c r="F8" s="47" t="s">
        <v>191</v>
      </c>
      <c r="G8" s="490" t="s">
        <v>192</v>
      </c>
      <c r="H8" s="490" t="s">
        <v>4</v>
      </c>
      <c r="I8" s="519" t="s">
        <v>304</v>
      </c>
      <c r="J8" s="519"/>
      <c r="K8" s="519"/>
      <c r="L8" s="520"/>
      <c r="M8" s="514" t="s">
        <v>126</v>
      </c>
    </row>
    <row r="9" spans="1:13" ht="12.75">
      <c r="A9" s="495"/>
      <c r="B9" s="492"/>
      <c r="C9" s="49" t="s">
        <v>193</v>
      </c>
      <c r="D9" s="511"/>
      <c r="E9" s="511"/>
      <c r="F9" s="50" t="s">
        <v>193</v>
      </c>
      <c r="G9" s="511"/>
      <c r="H9" s="511"/>
      <c r="I9" s="521"/>
      <c r="J9" s="521"/>
      <c r="K9" s="521"/>
      <c r="L9" s="522"/>
      <c r="M9" s="515"/>
    </row>
    <row r="10" spans="1:13" ht="12.75">
      <c r="A10" s="496"/>
      <c r="B10" s="493"/>
      <c r="C10" s="43" t="s">
        <v>163</v>
      </c>
      <c r="D10" s="45" t="s">
        <v>163</v>
      </c>
      <c r="E10" s="45" t="s">
        <v>163</v>
      </c>
      <c r="F10" s="45" t="s">
        <v>163</v>
      </c>
      <c r="G10" s="45" t="s">
        <v>163</v>
      </c>
      <c r="H10" s="45" t="s">
        <v>163</v>
      </c>
      <c r="I10" s="45">
        <v>1</v>
      </c>
      <c r="J10" s="45">
        <v>2</v>
      </c>
      <c r="K10" s="45">
        <v>3</v>
      </c>
      <c r="L10" s="45">
        <v>4</v>
      </c>
      <c r="M10" s="501"/>
    </row>
    <row r="11" spans="1:13" ht="12.75">
      <c r="A11" s="487" t="s">
        <v>165</v>
      </c>
      <c r="B11" s="1" t="s">
        <v>166</v>
      </c>
      <c r="C11" s="110">
        <v>25</v>
      </c>
      <c r="D11" s="111">
        <v>0</v>
      </c>
      <c r="E11" s="111">
        <f>C11+D11</f>
        <v>25</v>
      </c>
      <c r="F11" s="111">
        <v>0</v>
      </c>
      <c r="G11" s="111">
        <v>0</v>
      </c>
      <c r="H11" s="111">
        <f>F11+G11</f>
        <v>0</v>
      </c>
      <c r="I11" s="182">
        <v>0</v>
      </c>
      <c r="J11" s="111">
        <v>25</v>
      </c>
      <c r="K11" s="111">
        <v>0</v>
      </c>
      <c r="L11" s="111">
        <v>0</v>
      </c>
      <c r="M11" s="112">
        <f>I11+J11+K11+L11</f>
        <v>25</v>
      </c>
    </row>
    <row r="12" spans="1:13" ht="12.75">
      <c r="A12" s="488"/>
      <c r="B12" s="1" t="s">
        <v>167</v>
      </c>
      <c r="C12" s="111">
        <v>12.2</v>
      </c>
      <c r="D12" s="111">
        <v>0</v>
      </c>
      <c r="E12" s="111">
        <f>C12+D12</f>
        <v>12.2</v>
      </c>
      <c r="F12" s="111">
        <v>5.5</v>
      </c>
      <c r="G12" s="111">
        <v>0</v>
      </c>
      <c r="H12" s="111">
        <f>F12+G12</f>
        <v>5.5</v>
      </c>
      <c r="I12" s="111">
        <v>15.2</v>
      </c>
      <c r="J12" s="111">
        <v>0</v>
      </c>
      <c r="K12" s="111">
        <v>2</v>
      </c>
      <c r="L12" s="111">
        <v>0.5</v>
      </c>
      <c r="M12" s="112">
        <f>I12+J12+K12+L12</f>
        <v>17.7</v>
      </c>
    </row>
    <row r="13" spans="1:13" ht="12.75">
      <c r="A13" s="488"/>
      <c r="B13" s="1" t="s">
        <v>13</v>
      </c>
      <c r="C13" s="111">
        <v>20.9</v>
      </c>
      <c r="D13" s="111">
        <v>8</v>
      </c>
      <c r="E13" s="111">
        <f>C13+D13</f>
        <v>28.9</v>
      </c>
      <c r="F13" s="111">
        <v>9.4</v>
      </c>
      <c r="G13" s="111">
        <v>0</v>
      </c>
      <c r="H13" s="111">
        <f>F13+G13</f>
        <v>9.4</v>
      </c>
      <c r="I13" s="111">
        <v>17.4</v>
      </c>
      <c r="J13" s="111">
        <v>20.9</v>
      </c>
      <c r="K13" s="111">
        <v>0</v>
      </c>
      <c r="L13" s="111">
        <v>0</v>
      </c>
      <c r="M13" s="112">
        <f>I13+J13+K13+L13</f>
        <v>38.3</v>
      </c>
    </row>
    <row r="14" spans="1:13" ht="12.75">
      <c r="A14" s="489"/>
      <c r="B14" s="54" t="s">
        <v>4</v>
      </c>
      <c r="C14" s="113">
        <f>SUM(C11:C13)</f>
        <v>58.1</v>
      </c>
      <c r="D14" s="113">
        <f aca="true" t="shared" si="0" ref="D14:M14">SUM(D11:D13)</f>
        <v>8</v>
      </c>
      <c r="E14" s="113">
        <f t="shared" si="0"/>
        <v>66.1</v>
      </c>
      <c r="F14" s="113">
        <f t="shared" si="0"/>
        <v>14.9</v>
      </c>
      <c r="G14" s="113">
        <f t="shared" si="0"/>
        <v>0</v>
      </c>
      <c r="H14" s="113">
        <f t="shared" si="0"/>
        <v>14.9</v>
      </c>
      <c r="I14" s="113">
        <f t="shared" si="0"/>
        <v>32.599999999999994</v>
      </c>
      <c r="J14" s="113">
        <f t="shared" si="0"/>
        <v>45.9</v>
      </c>
      <c r="K14" s="113">
        <f>SUM(K11:K13)</f>
        <v>2</v>
      </c>
      <c r="L14" s="113">
        <f>SUM(L11:L13)</f>
        <v>0.5</v>
      </c>
      <c r="M14" s="113">
        <f t="shared" si="0"/>
        <v>81</v>
      </c>
    </row>
    <row r="15" spans="1:13" ht="12.75">
      <c r="A15" s="12"/>
      <c r="B15" s="1" t="s">
        <v>168</v>
      </c>
      <c r="C15" s="186">
        <v>11</v>
      </c>
      <c r="D15" s="186">
        <v>8</v>
      </c>
      <c r="E15" s="185">
        <f>C15+D15</f>
        <v>19</v>
      </c>
      <c r="F15" s="186">
        <v>0</v>
      </c>
      <c r="G15" s="186">
        <v>6</v>
      </c>
      <c r="H15" s="185">
        <f>F15+G15</f>
        <v>6</v>
      </c>
      <c r="I15" s="186">
        <v>12</v>
      </c>
      <c r="J15" s="186">
        <v>8</v>
      </c>
      <c r="K15" s="186">
        <v>5</v>
      </c>
      <c r="L15" s="186">
        <v>0</v>
      </c>
      <c r="M15" s="112">
        <f>I15+J15+K15+L15</f>
        <v>25</v>
      </c>
    </row>
    <row r="16" spans="1:13" ht="12.75">
      <c r="A16" s="168" t="s">
        <v>170</v>
      </c>
      <c r="B16" s="1" t="s">
        <v>169</v>
      </c>
      <c r="C16" s="186">
        <v>24</v>
      </c>
      <c r="D16" s="186">
        <v>3</v>
      </c>
      <c r="E16" s="185">
        <f>C16+D16</f>
        <v>27</v>
      </c>
      <c r="F16" s="186">
        <v>10</v>
      </c>
      <c r="G16" s="186">
        <v>69.5</v>
      </c>
      <c r="H16" s="185">
        <f>F16+G16</f>
        <v>79.5</v>
      </c>
      <c r="I16" s="186">
        <v>39</v>
      </c>
      <c r="J16" s="186">
        <v>7</v>
      </c>
      <c r="K16" s="186">
        <v>48.5</v>
      </c>
      <c r="L16" s="186">
        <v>12</v>
      </c>
      <c r="M16" s="112">
        <f>I16+J16+K16+L16</f>
        <v>106.5</v>
      </c>
    </row>
    <row r="17" spans="1:13" ht="12.75">
      <c r="A17" s="14"/>
      <c r="B17" s="54" t="s">
        <v>4</v>
      </c>
      <c r="C17" s="113">
        <f aca="true" t="shared" si="1" ref="C17:M17">SUM(C15:C16)</f>
        <v>35</v>
      </c>
      <c r="D17" s="113">
        <f t="shared" si="1"/>
        <v>11</v>
      </c>
      <c r="E17" s="113">
        <f t="shared" si="1"/>
        <v>46</v>
      </c>
      <c r="F17" s="113">
        <f t="shared" si="1"/>
        <v>10</v>
      </c>
      <c r="G17" s="113">
        <f t="shared" si="1"/>
        <v>75.5</v>
      </c>
      <c r="H17" s="113">
        <f t="shared" si="1"/>
        <v>85.5</v>
      </c>
      <c r="I17" s="113">
        <f t="shared" si="1"/>
        <v>51</v>
      </c>
      <c r="J17" s="113">
        <f t="shared" si="1"/>
        <v>15</v>
      </c>
      <c r="K17" s="113">
        <f t="shared" si="1"/>
        <v>53.5</v>
      </c>
      <c r="L17" s="113">
        <f t="shared" si="1"/>
        <v>12</v>
      </c>
      <c r="M17" s="113">
        <f t="shared" si="1"/>
        <v>131.5</v>
      </c>
    </row>
    <row r="18" spans="1:13" ht="12.75">
      <c r="A18" s="12"/>
      <c r="B18" s="1" t="s">
        <v>171</v>
      </c>
      <c r="C18" s="147">
        <v>1.68</v>
      </c>
      <c r="D18" s="147">
        <v>5.17</v>
      </c>
      <c r="E18" s="147">
        <f>SUM(C18:D18)</f>
        <v>6.85</v>
      </c>
      <c r="F18" s="147">
        <v>1.3</v>
      </c>
      <c r="G18" s="147">
        <v>8.23</v>
      </c>
      <c r="H18" s="114">
        <f>SUM(F18:G18)</f>
        <v>9.530000000000001</v>
      </c>
      <c r="I18" s="147">
        <v>2.3</v>
      </c>
      <c r="J18" s="147">
        <v>5.17</v>
      </c>
      <c r="K18" s="147">
        <v>8.91</v>
      </c>
      <c r="L18" s="147">
        <v>0</v>
      </c>
      <c r="M18" s="115">
        <f>SUM(I18:L18)</f>
        <v>16.38</v>
      </c>
    </row>
    <row r="19" spans="1:13" ht="12.75">
      <c r="A19" s="168" t="s">
        <v>176</v>
      </c>
      <c r="B19" s="1" t="s">
        <v>172</v>
      </c>
      <c r="C19" s="147">
        <v>3.9</v>
      </c>
      <c r="D19" s="147">
        <v>0</v>
      </c>
      <c r="E19" s="147">
        <f>SUM(C19:D19)</f>
        <v>3.9</v>
      </c>
      <c r="F19" s="147">
        <v>0.1</v>
      </c>
      <c r="G19" s="147">
        <v>97.38</v>
      </c>
      <c r="H19" s="114">
        <f>SUM(F19:G19)</f>
        <v>97.47999999999999</v>
      </c>
      <c r="I19" s="147">
        <v>1.5</v>
      </c>
      <c r="J19" s="147">
        <v>0</v>
      </c>
      <c r="K19" s="147">
        <v>99.88</v>
      </c>
      <c r="L19" s="147">
        <v>0</v>
      </c>
      <c r="M19" s="115">
        <f>SUM(I19:L19)</f>
        <v>101.38</v>
      </c>
    </row>
    <row r="20" spans="1:13" ht="12.75">
      <c r="A20" s="14"/>
      <c r="B20" s="54" t="s">
        <v>4</v>
      </c>
      <c r="C20" s="113">
        <f aca="true" t="shared" si="2" ref="C20:L20">SUM(C18:C19)</f>
        <v>5.58</v>
      </c>
      <c r="D20" s="113">
        <f t="shared" si="2"/>
        <v>5.17</v>
      </c>
      <c r="E20" s="113">
        <f t="shared" si="2"/>
        <v>10.75</v>
      </c>
      <c r="F20" s="113">
        <f t="shared" si="2"/>
        <v>1.4000000000000001</v>
      </c>
      <c r="G20" s="113">
        <f t="shared" si="2"/>
        <v>105.61</v>
      </c>
      <c r="H20" s="113">
        <f t="shared" si="2"/>
        <v>107.00999999999999</v>
      </c>
      <c r="I20" s="113">
        <f t="shared" si="2"/>
        <v>3.8</v>
      </c>
      <c r="J20" s="113">
        <f t="shared" si="2"/>
        <v>5.17</v>
      </c>
      <c r="K20" s="113">
        <f t="shared" si="2"/>
        <v>108.78999999999999</v>
      </c>
      <c r="L20" s="113">
        <f t="shared" si="2"/>
        <v>0</v>
      </c>
      <c r="M20" s="113">
        <f>SUM(M18:M19)</f>
        <v>117.75999999999999</v>
      </c>
    </row>
    <row r="21" spans="1:13" ht="12.75">
      <c r="A21" s="12"/>
      <c r="B21" s="1" t="s">
        <v>173</v>
      </c>
      <c r="C21" s="111">
        <v>0.5</v>
      </c>
      <c r="D21" s="111">
        <v>0</v>
      </c>
      <c r="E21" s="111">
        <f>C21+D21</f>
        <v>0.5</v>
      </c>
      <c r="F21" s="111">
        <v>1</v>
      </c>
      <c r="G21" s="111">
        <v>0</v>
      </c>
      <c r="H21" s="111">
        <f>F21+G21</f>
        <v>1</v>
      </c>
      <c r="I21" s="111">
        <v>1.5</v>
      </c>
      <c r="J21" s="111">
        <v>0</v>
      </c>
      <c r="K21" s="111">
        <v>0</v>
      </c>
      <c r="L21" s="111">
        <v>0</v>
      </c>
      <c r="M21" s="112">
        <f>E21+H21</f>
        <v>1.5</v>
      </c>
    </row>
    <row r="22" spans="1:13" ht="12.75">
      <c r="A22" s="168" t="s">
        <v>175</v>
      </c>
      <c r="B22" s="1" t="s">
        <v>174</v>
      </c>
      <c r="C22" s="111">
        <v>3</v>
      </c>
      <c r="D22" s="111">
        <v>0</v>
      </c>
      <c r="E22" s="111">
        <f>C22+D22</f>
        <v>3</v>
      </c>
      <c r="F22" s="111">
        <v>5</v>
      </c>
      <c r="G22" s="111">
        <v>0</v>
      </c>
      <c r="H22" s="111">
        <f>F22+G22</f>
        <v>5</v>
      </c>
      <c r="I22" s="111">
        <v>3</v>
      </c>
      <c r="J22" s="111">
        <v>0</v>
      </c>
      <c r="K22" s="111">
        <v>5</v>
      </c>
      <c r="L22" s="111">
        <v>0</v>
      </c>
      <c r="M22" s="112">
        <f>E22+H22</f>
        <v>8</v>
      </c>
    </row>
    <row r="23" spans="1:13" ht="12.75">
      <c r="A23" s="14"/>
      <c r="B23" s="54" t="s">
        <v>4</v>
      </c>
      <c r="C23" s="113">
        <f aca="true" t="shared" si="3" ref="C23:M23">SUM(C21:C22)</f>
        <v>3.5</v>
      </c>
      <c r="D23" s="113">
        <f t="shared" si="3"/>
        <v>0</v>
      </c>
      <c r="E23" s="113">
        <f t="shared" si="3"/>
        <v>3.5</v>
      </c>
      <c r="F23" s="113">
        <f t="shared" si="3"/>
        <v>6</v>
      </c>
      <c r="G23" s="113">
        <f t="shared" si="3"/>
        <v>0</v>
      </c>
      <c r="H23" s="113">
        <f t="shared" si="3"/>
        <v>6</v>
      </c>
      <c r="I23" s="113">
        <f t="shared" si="3"/>
        <v>4.5</v>
      </c>
      <c r="J23" s="113">
        <f t="shared" si="3"/>
        <v>0</v>
      </c>
      <c r="K23" s="113">
        <f t="shared" si="3"/>
        <v>5</v>
      </c>
      <c r="L23" s="113">
        <f t="shared" si="3"/>
        <v>0</v>
      </c>
      <c r="M23" s="113">
        <f t="shared" si="3"/>
        <v>9.5</v>
      </c>
    </row>
    <row r="24" spans="1:13" ht="16.5" customHeight="1">
      <c r="A24" s="485" t="s">
        <v>132</v>
      </c>
      <c r="B24" s="486"/>
      <c r="C24" s="116">
        <f aca="true" t="shared" si="4" ref="C24:M24">C14+C17+C20+C23</f>
        <v>102.17999999999999</v>
      </c>
      <c r="D24" s="116">
        <f t="shared" si="4"/>
        <v>24.17</v>
      </c>
      <c r="E24" s="116">
        <f t="shared" si="4"/>
        <v>126.35</v>
      </c>
      <c r="F24" s="116">
        <f t="shared" si="4"/>
        <v>32.3</v>
      </c>
      <c r="G24" s="116">
        <f t="shared" si="4"/>
        <v>181.11</v>
      </c>
      <c r="H24" s="116">
        <f t="shared" si="4"/>
        <v>213.41</v>
      </c>
      <c r="I24" s="116">
        <f t="shared" si="4"/>
        <v>91.89999999999999</v>
      </c>
      <c r="J24" s="116">
        <f t="shared" si="4"/>
        <v>66.07</v>
      </c>
      <c r="K24" s="116">
        <f t="shared" si="4"/>
        <v>169.29</v>
      </c>
      <c r="L24" s="116">
        <f t="shared" si="4"/>
        <v>12.5</v>
      </c>
      <c r="M24" s="116">
        <f t="shared" si="4"/>
        <v>339.76</v>
      </c>
    </row>
    <row r="27" spans="1:7" ht="12.75">
      <c r="A27" s="8" t="s">
        <v>303</v>
      </c>
      <c r="B27" s="477" t="s">
        <v>181</v>
      </c>
      <c r="C27" s="477"/>
      <c r="D27" s="477"/>
      <c r="E27" s="477"/>
      <c r="F27" s="477"/>
      <c r="G27" s="477"/>
    </row>
    <row r="28" spans="1:7" ht="12.75">
      <c r="A28" s="8"/>
      <c r="B28" s="477" t="s">
        <v>189</v>
      </c>
      <c r="C28" s="477"/>
      <c r="D28" s="477"/>
      <c r="E28" s="477"/>
      <c r="F28" s="477"/>
      <c r="G28" s="23"/>
    </row>
    <row r="29" spans="2:7" ht="12.75">
      <c r="B29" s="477" t="s">
        <v>180</v>
      </c>
      <c r="C29" s="477"/>
      <c r="D29" s="477"/>
      <c r="E29" s="477"/>
      <c r="F29" s="477"/>
      <c r="G29" s="477"/>
    </row>
    <row r="30" spans="2:7" ht="12.75">
      <c r="B30" s="477" t="s">
        <v>182</v>
      </c>
      <c r="C30" s="477"/>
      <c r="D30" s="477"/>
      <c r="E30" s="477"/>
      <c r="F30" s="477"/>
      <c r="G30" s="477"/>
    </row>
  </sheetData>
  <sheetProtection/>
  <mergeCells count="22">
    <mergeCell ref="A1:D1"/>
    <mergeCell ref="A2:D2"/>
    <mergeCell ref="A4:M4"/>
    <mergeCell ref="A5:M5"/>
    <mergeCell ref="F7:H7"/>
    <mergeCell ref="I8:L9"/>
    <mergeCell ref="L6:M6"/>
    <mergeCell ref="D8:D9"/>
    <mergeCell ref="E8:E9"/>
    <mergeCell ref="H8:H9"/>
    <mergeCell ref="I7:M7"/>
    <mergeCell ref="M8:M10"/>
    <mergeCell ref="A24:B24"/>
    <mergeCell ref="A7:A10"/>
    <mergeCell ref="B7:B10"/>
    <mergeCell ref="C7:E7"/>
    <mergeCell ref="B29:G29"/>
    <mergeCell ref="B30:G30"/>
    <mergeCell ref="B28:F28"/>
    <mergeCell ref="B27:G27"/>
    <mergeCell ref="G8:G9"/>
    <mergeCell ref="A11:A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3.8515625" style="0" customWidth="1"/>
    <col min="2" max="2" width="9.7109375" style="0" customWidth="1"/>
    <col min="3" max="3" width="8.28125" style="0" customWidth="1"/>
    <col min="4" max="4" width="7.57421875" style="0" customWidth="1"/>
    <col min="5" max="5" width="7.7109375" style="0" customWidth="1"/>
    <col min="6" max="8" width="8.28125" style="0" customWidth="1"/>
    <col min="9" max="9" width="6.421875" style="0" customWidth="1"/>
    <col min="10" max="15" width="5.28125" style="0" customWidth="1"/>
    <col min="16" max="16" width="6.00390625" style="0" customWidth="1"/>
    <col min="17" max="17" width="5.57421875" style="0" customWidth="1"/>
    <col min="18" max="18" width="5.8515625" style="0" customWidth="1"/>
    <col min="19" max="19" width="5.421875" style="0" customWidth="1"/>
    <col min="20" max="20" width="9.421875" style="0" customWidth="1"/>
  </cols>
  <sheetData>
    <row r="1" spans="1:4" ht="12.75">
      <c r="A1" s="497" t="s">
        <v>22</v>
      </c>
      <c r="B1" s="497"/>
      <c r="C1" s="497"/>
      <c r="D1" s="497"/>
    </row>
    <row r="2" spans="1:4" ht="12.75">
      <c r="A2" s="497" t="s">
        <v>23</v>
      </c>
      <c r="B2" s="497"/>
      <c r="C2" s="497"/>
      <c r="D2" s="497"/>
    </row>
    <row r="3" spans="1:4" ht="12.75">
      <c r="A3" s="7"/>
      <c r="B3" s="7"/>
      <c r="C3" s="7"/>
      <c r="D3" s="7"/>
    </row>
    <row r="4" spans="1:20" ht="12.75">
      <c r="A4" s="498" t="s">
        <v>496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</row>
    <row r="5" spans="1:20" ht="12.75">
      <c r="A5" s="498" t="s">
        <v>271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</row>
    <row r="6" spans="19:20" ht="12.75">
      <c r="S6" s="502" t="s">
        <v>359</v>
      </c>
      <c r="T6" s="502"/>
    </row>
    <row r="7" spans="1:20" ht="14.25" customHeight="1">
      <c r="A7" s="494" t="s">
        <v>177</v>
      </c>
      <c r="B7" s="490" t="s">
        <v>159</v>
      </c>
      <c r="C7" s="516" t="s">
        <v>190</v>
      </c>
      <c r="D7" s="517"/>
      <c r="E7" s="518"/>
      <c r="F7" s="516" t="s">
        <v>272</v>
      </c>
      <c r="G7" s="517"/>
      <c r="H7" s="518"/>
      <c r="I7" s="523" t="s">
        <v>367</v>
      </c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5"/>
    </row>
    <row r="8" spans="1:20" ht="12.75">
      <c r="A8" s="495"/>
      <c r="B8" s="492"/>
      <c r="C8" s="46" t="s">
        <v>191</v>
      </c>
      <c r="D8" s="490" t="s">
        <v>192</v>
      </c>
      <c r="E8" s="490" t="s">
        <v>4</v>
      </c>
      <c r="F8" s="47" t="s">
        <v>191</v>
      </c>
      <c r="G8" s="490" t="s">
        <v>192</v>
      </c>
      <c r="H8" s="490" t="s">
        <v>4</v>
      </c>
      <c r="I8" s="526" t="s">
        <v>368</v>
      </c>
      <c r="J8" s="526"/>
      <c r="K8" s="526"/>
      <c r="L8" s="526"/>
      <c r="M8" s="526"/>
      <c r="N8" s="526"/>
      <c r="O8" s="526"/>
      <c r="P8" s="526"/>
      <c r="Q8" s="526"/>
      <c r="R8" s="526"/>
      <c r="S8" s="527"/>
      <c r="T8" s="118"/>
    </row>
    <row r="9" spans="1:20" ht="12.75">
      <c r="A9" s="495"/>
      <c r="B9" s="492"/>
      <c r="C9" s="49" t="s">
        <v>193</v>
      </c>
      <c r="D9" s="511"/>
      <c r="E9" s="511"/>
      <c r="F9" s="50" t="s">
        <v>193</v>
      </c>
      <c r="G9" s="511"/>
      <c r="H9" s="51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2"/>
      <c r="T9" s="107" t="s">
        <v>126</v>
      </c>
    </row>
    <row r="10" spans="1:20" ht="12.75">
      <c r="A10" s="496"/>
      <c r="B10" s="493"/>
      <c r="C10" s="43" t="s">
        <v>163</v>
      </c>
      <c r="D10" s="45" t="s">
        <v>163</v>
      </c>
      <c r="E10" s="45" t="s">
        <v>163</v>
      </c>
      <c r="F10" s="45" t="s">
        <v>163</v>
      </c>
      <c r="G10" s="45" t="s">
        <v>163</v>
      </c>
      <c r="H10" s="45" t="s">
        <v>163</v>
      </c>
      <c r="I10" s="108" t="s">
        <v>326</v>
      </c>
      <c r="J10" s="108">
        <v>106</v>
      </c>
      <c r="K10" s="108" t="s">
        <v>327</v>
      </c>
      <c r="L10" s="108" t="s">
        <v>328</v>
      </c>
      <c r="M10" s="108" t="s">
        <v>329</v>
      </c>
      <c r="N10" s="108" t="s">
        <v>330</v>
      </c>
      <c r="O10" s="108" t="s">
        <v>331</v>
      </c>
      <c r="P10" s="108" t="s">
        <v>332</v>
      </c>
      <c r="Q10" s="108" t="s">
        <v>333</v>
      </c>
      <c r="R10" s="108" t="s">
        <v>334</v>
      </c>
      <c r="S10" s="108" t="s">
        <v>335</v>
      </c>
      <c r="T10" s="109"/>
    </row>
    <row r="11" spans="1:20" ht="12.75">
      <c r="A11" s="487" t="s">
        <v>165</v>
      </c>
      <c r="B11" s="1" t="s">
        <v>166</v>
      </c>
      <c r="C11" s="110">
        <v>25</v>
      </c>
      <c r="D11" s="111">
        <v>0</v>
      </c>
      <c r="E11" s="111">
        <f>C11+D11</f>
        <v>25</v>
      </c>
      <c r="F11" s="111">
        <v>0</v>
      </c>
      <c r="G11" s="111">
        <v>0</v>
      </c>
      <c r="H11" s="111">
        <f>F11+G11</f>
        <v>0</v>
      </c>
      <c r="I11" s="111">
        <v>25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2">
        <f>I11+J11+K11+L11+M11+N11+O11+P11+Q11+R11+S11</f>
        <v>25</v>
      </c>
    </row>
    <row r="12" spans="1:20" ht="12.75">
      <c r="A12" s="488"/>
      <c r="B12" s="1" t="s">
        <v>167</v>
      </c>
      <c r="C12" s="111">
        <v>12.2</v>
      </c>
      <c r="D12" s="111">
        <v>0</v>
      </c>
      <c r="E12" s="111">
        <f>C12+D12</f>
        <v>12.2</v>
      </c>
      <c r="F12" s="111">
        <v>5.5</v>
      </c>
      <c r="G12" s="111">
        <v>0</v>
      </c>
      <c r="H12" s="111">
        <f>F12+G12</f>
        <v>5.5</v>
      </c>
      <c r="I12" s="111">
        <v>17.7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2">
        <f>I12+J12+K12+L12+M12+N12+O12+P12+Q12+R12+S12</f>
        <v>17.7</v>
      </c>
    </row>
    <row r="13" spans="1:20" ht="12.75">
      <c r="A13" s="488"/>
      <c r="B13" s="1" t="s">
        <v>13</v>
      </c>
      <c r="C13" s="111">
        <v>20.9</v>
      </c>
      <c r="D13" s="111">
        <v>8</v>
      </c>
      <c r="E13" s="111">
        <f>C13+D13</f>
        <v>28.9</v>
      </c>
      <c r="F13" s="111">
        <v>9.4</v>
      </c>
      <c r="G13" s="111">
        <v>0</v>
      </c>
      <c r="H13" s="111">
        <f>F13+G13</f>
        <v>9.4</v>
      </c>
      <c r="I13" s="111">
        <v>22.8</v>
      </c>
      <c r="J13" s="111">
        <v>15.5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2">
        <f>I13+J13+K13+L13+M13+N13+O13+P13+Q13+R13+S13</f>
        <v>38.3</v>
      </c>
    </row>
    <row r="14" spans="1:20" ht="12.75">
      <c r="A14" s="489"/>
      <c r="B14" s="54" t="s">
        <v>4</v>
      </c>
      <c r="C14" s="113">
        <f aca="true" t="shared" si="0" ref="C14:T14">SUM(C11:C13)</f>
        <v>58.1</v>
      </c>
      <c r="D14" s="113">
        <f t="shared" si="0"/>
        <v>8</v>
      </c>
      <c r="E14" s="113">
        <f t="shared" si="0"/>
        <v>66.1</v>
      </c>
      <c r="F14" s="113">
        <f t="shared" si="0"/>
        <v>14.9</v>
      </c>
      <c r="G14" s="113">
        <f t="shared" si="0"/>
        <v>0</v>
      </c>
      <c r="H14" s="113">
        <f t="shared" si="0"/>
        <v>14.9</v>
      </c>
      <c r="I14" s="113">
        <f t="shared" si="0"/>
        <v>65.5</v>
      </c>
      <c r="J14" s="113">
        <f t="shared" si="0"/>
        <v>15.5</v>
      </c>
      <c r="K14" s="113">
        <f t="shared" si="0"/>
        <v>0</v>
      </c>
      <c r="L14" s="113">
        <f t="shared" si="0"/>
        <v>0</v>
      </c>
      <c r="M14" s="113">
        <f t="shared" si="0"/>
        <v>0</v>
      </c>
      <c r="N14" s="113">
        <f t="shared" si="0"/>
        <v>0</v>
      </c>
      <c r="O14" s="113">
        <f t="shared" si="0"/>
        <v>0</v>
      </c>
      <c r="P14" s="113">
        <f t="shared" si="0"/>
        <v>0</v>
      </c>
      <c r="Q14" s="113">
        <f t="shared" si="0"/>
        <v>0</v>
      </c>
      <c r="R14" s="113">
        <f t="shared" si="0"/>
        <v>0</v>
      </c>
      <c r="S14" s="113">
        <f t="shared" si="0"/>
        <v>0</v>
      </c>
      <c r="T14" s="113">
        <f t="shared" si="0"/>
        <v>81</v>
      </c>
    </row>
    <row r="15" spans="1:20" ht="12.75">
      <c r="A15" s="12"/>
      <c r="B15" s="1" t="s">
        <v>168</v>
      </c>
      <c r="C15" s="186">
        <v>11</v>
      </c>
      <c r="D15" s="186">
        <v>8</v>
      </c>
      <c r="E15" s="185">
        <f>C15+D15</f>
        <v>19</v>
      </c>
      <c r="F15" s="186">
        <v>0</v>
      </c>
      <c r="G15" s="186">
        <v>6</v>
      </c>
      <c r="H15" s="185">
        <f>F15+G15</f>
        <v>6</v>
      </c>
      <c r="I15" s="186">
        <v>0</v>
      </c>
      <c r="J15" s="186">
        <v>6</v>
      </c>
      <c r="K15" s="186">
        <v>19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12">
        <f>I15+J15+K15+L15+M15+N15+O15+P15+Q15+R15+S15</f>
        <v>25</v>
      </c>
    </row>
    <row r="16" spans="1:20" ht="12.75">
      <c r="A16" s="168" t="s">
        <v>170</v>
      </c>
      <c r="B16" s="1" t="s">
        <v>169</v>
      </c>
      <c r="C16" s="186">
        <v>24</v>
      </c>
      <c r="D16" s="186">
        <v>3</v>
      </c>
      <c r="E16" s="185">
        <f>C16+D16</f>
        <v>27</v>
      </c>
      <c r="F16" s="186">
        <v>10</v>
      </c>
      <c r="G16" s="186">
        <v>69.5</v>
      </c>
      <c r="H16" s="185">
        <f>F16+G16</f>
        <v>79.5</v>
      </c>
      <c r="I16" s="186">
        <v>0</v>
      </c>
      <c r="J16" s="186">
        <v>25.5</v>
      </c>
      <c r="K16" s="186">
        <v>6.5</v>
      </c>
      <c r="L16" s="186">
        <v>26</v>
      </c>
      <c r="M16" s="186">
        <v>4</v>
      </c>
      <c r="N16" s="186">
        <v>15</v>
      </c>
      <c r="O16" s="186">
        <v>29.5</v>
      </c>
      <c r="P16" s="186">
        <v>0</v>
      </c>
      <c r="Q16" s="186">
        <v>0</v>
      </c>
      <c r="R16" s="186">
        <v>0</v>
      </c>
      <c r="S16" s="186">
        <v>0</v>
      </c>
      <c r="T16" s="112">
        <f>I16+J16+K16+L16+M16+N16+O16+P16+Q16+R16+S16</f>
        <v>106.5</v>
      </c>
    </row>
    <row r="17" spans="1:20" ht="12.75">
      <c r="A17" s="14"/>
      <c r="B17" s="54" t="s">
        <v>4</v>
      </c>
      <c r="C17" s="113">
        <f aca="true" t="shared" si="1" ref="C17:T17">SUM(C15:C16)</f>
        <v>35</v>
      </c>
      <c r="D17" s="113">
        <f t="shared" si="1"/>
        <v>11</v>
      </c>
      <c r="E17" s="113">
        <f t="shared" si="1"/>
        <v>46</v>
      </c>
      <c r="F17" s="113">
        <f t="shared" si="1"/>
        <v>10</v>
      </c>
      <c r="G17" s="113">
        <f t="shared" si="1"/>
        <v>75.5</v>
      </c>
      <c r="H17" s="113">
        <f t="shared" si="1"/>
        <v>85.5</v>
      </c>
      <c r="I17" s="113">
        <f t="shared" si="1"/>
        <v>0</v>
      </c>
      <c r="J17" s="113">
        <f t="shared" si="1"/>
        <v>31.5</v>
      </c>
      <c r="K17" s="113">
        <f t="shared" si="1"/>
        <v>25.5</v>
      </c>
      <c r="L17" s="113">
        <f aca="true" t="shared" si="2" ref="L17:R17">SUM(L15:L16)</f>
        <v>26</v>
      </c>
      <c r="M17" s="113">
        <f t="shared" si="2"/>
        <v>4</v>
      </c>
      <c r="N17" s="113">
        <f t="shared" si="2"/>
        <v>15</v>
      </c>
      <c r="O17" s="113">
        <f t="shared" si="2"/>
        <v>29.5</v>
      </c>
      <c r="P17" s="113">
        <f t="shared" si="2"/>
        <v>0</v>
      </c>
      <c r="Q17" s="113">
        <f t="shared" si="2"/>
        <v>0</v>
      </c>
      <c r="R17" s="113">
        <f t="shared" si="2"/>
        <v>0</v>
      </c>
      <c r="S17" s="113">
        <f t="shared" si="1"/>
        <v>0</v>
      </c>
      <c r="T17" s="113">
        <f t="shared" si="1"/>
        <v>131.5</v>
      </c>
    </row>
    <row r="18" spans="1:20" ht="12.75">
      <c r="A18" s="12"/>
      <c r="B18" s="1" t="s">
        <v>171</v>
      </c>
      <c r="C18" s="147">
        <v>1.68</v>
      </c>
      <c r="D18" s="147">
        <v>5.17</v>
      </c>
      <c r="E18" s="147">
        <f>SUM(C18:D18)</f>
        <v>6.85</v>
      </c>
      <c r="F18" s="147">
        <v>1.3</v>
      </c>
      <c r="G18" s="147">
        <v>8.23</v>
      </c>
      <c r="H18" s="114">
        <f>SUM(F18:G18)</f>
        <v>9.530000000000001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15.38</v>
      </c>
      <c r="Q18" s="114">
        <v>1</v>
      </c>
      <c r="R18" s="114">
        <v>0</v>
      </c>
      <c r="S18" s="114">
        <v>0</v>
      </c>
      <c r="T18" s="115">
        <f>SUM(I18:S18)</f>
        <v>16.380000000000003</v>
      </c>
    </row>
    <row r="19" spans="1:20" ht="12.75">
      <c r="A19" s="168" t="s">
        <v>176</v>
      </c>
      <c r="B19" s="1" t="s">
        <v>172</v>
      </c>
      <c r="C19" s="147">
        <v>3.9</v>
      </c>
      <c r="D19" s="147">
        <v>0</v>
      </c>
      <c r="E19" s="147">
        <f>SUM(C19:D19)</f>
        <v>3.9</v>
      </c>
      <c r="F19" s="147">
        <v>0.1</v>
      </c>
      <c r="G19" s="147">
        <v>97.38</v>
      </c>
      <c r="H19" s="114">
        <f>SUM(F19:G19)</f>
        <v>97.47999999999999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27.73</v>
      </c>
      <c r="R19" s="114">
        <v>73.65</v>
      </c>
      <c r="S19" s="114">
        <v>0</v>
      </c>
      <c r="T19" s="115">
        <f>SUM(I19:S19)</f>
        <v>101.38000000000001</v>
      </c>
    </row>
    <row r="20" spans="1:20" ht="12.75">
      <c r="A20" s="14"/>
      <c r="B20" s="54" t="s">
        <v>4</v>
      </c>
      <c r="C20" s="113">
        <f aca="true" t="shared" si="3" ref="C20:T20">SUM(C18:C19)</f>
        <v>5.58</v>
      </c>
      <c r="D20" s="113">
        <f t="shared" si="3"/>
        <v>5.17</v>
      </c>
      <c r="E20" s="113">
        <f t="shared" si="3"/>
        <v>10.75</v>
      </c>
      <c r="F20" s="113">
        <f t="shared" si="3"/>
        <v>1.4000000000000001</v>
      </c>
      <c r="G20" s="113">
        <f t="shared" si="3"/>
        <v>105.61</v>
      </c>
      <c r="H20" s="113">
        <f t="shared" si="3"/>
        <v>107.00999999999999</v>
      </c>
      <c r="I20" s="113">
        <f t="shared" si="3"/>
        <v>0</v>
      </c>
      <c r="J20" s="113">
        <f t="shared" si="3"/>
        <v>0</v>
      </c>
      <c r="K20" s="113">
        <f t="shared" si="3"/>
        <v>0</v>
      </c>
      <c r="L20" s="113">
        <f aca="true" t="shared" si="4" ref="L20:R20">SUM(L18:L19)</f>
        <v>0</v>
      </c>
      <c r="M20" s="113">
        <f t="shared" si="4"/>
        <v>0</v>
      </c>
      <c r="N20" s="113">
        <f t="shared" si="4"/>
        <v>0</v>
      </c>
      <c r="O20" s="113">
        <f t="shared" si="4"/>
        <v>0</v>
      </c>
      <c r="P20" s="113">
        <f t="shared" si="4"/>
        <v>15.38</v>
      </c>
      <c r="Q20" s="214">
        <f t="shared" si="4"/>
        <v>28.73</v>
      </c>
      <c r="R20" s="113">
        <f t="shared" si="4"/>
        <v>73.65</v>
      </c>
      <c r="S20" s="113">
        <f t="shared" si="3"/>
        <v>0</v>
      </c>
      <c r="T20" s="113">
        <f t="shared" si="3"/>
        <v>117.76000000000002</v>
      </c>
    </row>
    <row r="21" spans="1:20" ht="12.75">
      <c r="A21" s="12"/>
      <c r="B21" s="1" t="s">
        <v>173</v>
      </c>
      <c r="C21" s="111">
        <v>0.5</v>
      </c>
      <c r="D21" s="111">
        <v>0</v>
      </c>
      <c r="E21" s="111">
        <f>C21+D21</f>
        <v>0.5</v>
      </c>
      <c r="F21" s="111">
        <v>1</v>
      </c>
      <c r="G21" s="111">
        <v>0</v>
      </c>
      <c r="H21" s="111">
        <f>F21+G21</f>
        <v>1</v>
      </c>
      <c r="I21" s="111">
        <v>1.5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2">
        <f>E21+H21</f>
        <v>1.5</v>
      </c>
    </row>
    <row r="22" spans="1:20" ht="12.75">
      <c r="A22" s="168" t="s">
        <v>175</v>
      </c>
      <c r="B22" s="1" t="s">
        <v>174</v>
      </c>
      <c r="C22" s="111">
        <v>3</v>
      </c>
      <c r="D22" s="111">
        <v>0</v>
      </c>
      <c r="E22" s="111">
        <f>C22+D22</f>
        <v>3</v>
      </c>
      <c r="F22" s="111">
        <v>5</v>
      </c>
      <c r="G22" s="111">
        <v>0</v>
      </c>
      <c r="H22" s="111">
        <f>F22+G22</f>
        <v>5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0.5</v>
      </c>
      <c r="P22" s="111">
        <v>0</v>
      </c>
      <c r="Q22" s="111">
        <v>0</v>
      </c>
      <c r="R22" s="111">
        <v>7.5</v>
      </c>
      <c r="S22" s="111">
        <v>0</v>
      </c>
      <c r="T22" s="112">
        <f>E22+H22</f>
        <v>8</v>
      </c>
    </row>
    <row r="23" spans="1:20" ht="12.75">
      <c r="A23" s="14"/>
      <c r="B23" s="54" t="s">
        <v>4</v>
      </c>
      <c r="C23" s="113">
        <f aca="true" t="shared" si="5" ref="C23:S23">SUM(C21:C22)</f>
        <v>3.5</v>
      </c>
      <c r="D23" s="113">
        <f t="shared" si="5"/>
        <v>0</v>
      </c>
      <c r="E23" s="113">
        <f t="shared" si="5"/>
        <v>3.5</v>
      </c>
      <c r="F23" s="113">
        <f t="shared" si="5"/>
        <v>6</v>
      </c>
      <c r="G23" s="113">
        <f t="shared" si="5"/>
        <v>0</v>
      </c>
      <c r="H23" s="113">
        <f t="shared" si="5"/>
        <v>6</v>
      </c>
      <c r="I23" s="113">
        <f t="shared" si="5"/>
        <v>1.5</v>
      </c>
      <c r="J23" s="113">
        <f t="shared" si="5"/>
        <v>0</v>
      </c>
      <c r="K23" s="113">
        <f t="shared" si="5"/>
        <v>0</v>
      </c>
      <c r="L23" s="113">
        <f aca="true" t="shared" si="6" ref="L23:R23">SUM(L21:L22)</f>
        <v>0</v>
      </c>
      <c r="M23" s="113">
        <f t="shared" si="6"/>
        <v>0</v>
      </c>
      <c r="N23" s="113">
        <f t="shared" si="6"/>
        <v>0</v>
      </c>
      <c r="O23" s="113">
        <f t="shared" si="6"/>
        <v>0.5</v>
      </c>
      <c r="P23" s="113">
        <f t="shared" si="6"/>
        <v>0</v>
      </c>
      <c r="Q23" s="113">
        <f t="shared" si="6"/>
        <v>0</v>
      </c>
      <c r="R23" s="113">
        <f t="shared" si="6"/>
        <v>7.5</v>
      </c>
      <c r="S23" s="113">
        <f t="shared" si="5"/>
        <v>0</v>
      </c>
      <c r="T23" s="113">
        <f>SUM(T21:T22)</f>
        <v>9.5</v>
      </c>
    </row>
    <row r="24" spans="1:20" ht="16.5" customHeight="1">
      <c r="A24" s="485" t="s">
        <v>132</v>
      </c>
      <c r="B24" s="486"/>
      <c r="C24" s="116">
        <f aca="true" t="shared" si="7" ref="C24:T24">C14+C17+C20+C23</f>
        <v>102.17999999999999</v>
      </c>
      <c r="D24" s="116">
        <f t="shared" si="7"/>
        <v>24.17</v>
      </c>
      <c r="E24" s="116">
        <f t="shared" si="7"/>
        <v>126.35</v>
      </c>
      <c r="F24" s="116">
        <f t="shared" si="7"/>
        <v>32.3</v>
      </c>
      <c r="G24" s="116">
        <f t="shared" si="7"/>
        <v>181.11</v>
      </c>
      <c r="H24" s="116">
        <f t="shared" si="7"/>
        <v>213.41</v>
      </c>
      <c r="I24" s="116">
        <f t="shared" si="7"/>
        <v>67</v>
      </c>
      <c r="J24" s="116">
        <f t="shared" si="7"/>
        <v>47</v>
      </c>
      <c r="K24" s="116">
        <f t="shared" si="7"/>
        <v>25.5</v>
      </c>
      <c r="L24" s="116">
        <f aca="true" t="shared" si="8" ref="L24:R24">L14+L17+L20+L23</f>
        <v>26</v>
      </c>
      <c r="M24" s="116">
        <f t="shared" si="8"/>
        <v>4</v>
      </c>
      <c r="N24" s="116">
        <f t="shared" si="8"/>
        <v>15</v>
      </c>
      <c r="O24" s="116">
        <f t="shared" si="8"/>
        <v>30</v>
      </c>
      <c r="P24" s="116">
        <f t="shared" si="8"/>
        <v>15.38</v>
      </c>
      <c r="Q24" s="215">
        <f t="shared" si="8"/>
        <v>28.73</v>
      </c>
      <c r="R24" s="215">
        <f t="shared" si="8"/>
        <v>81.15</v>
      </c>
      <c r="S24" s="116">
        <f t="shared" si="7"/>
        <v>0</v>
      </c>
      <c r="T24" s="116">
        <f t="shared" si="7"/>
        <v>339.76</v>
      </c>
    </row>
    <row r="27" spans="1:7" ht="12.75">
      <c r="A27" s="8" t="s">
        <v>338</v>
      </c>
      <c r="B27" s="37" t="s">
        <v>339</v>
      </c>
      <c r="C27" s="37"/>
      <c r="D27" s="23" t="s">
        <v>345</v>
      </c>
      <c r="E27" s="37"/>
      <c r="F27" s="37"/>
      <c r="G27" s="37"/>
    </row>
    <row r="28" spans="2:7" ht="12.75">
      <c r="B28" s="37" t="s">
        <v>340</v>
      </c>
      <c r="C28" s="37"/>
      <c r="D28" s="37" t="s">
        <v>346</v>
      </c>
      <c r="E28" s="37"/>
      <c r="F28" s="37"/>
      <c r="G28" s="23"/>
    </row>
    <row r="29" spans="2:7" ht="12.75">
      <c r="B29" s="37" t="s">
        <v>341</v>
      </c>
      <c r="C29" s="37"/>
      <c r="D29" s="37" t="s">
        <v>347</v>
      </c>
      <c r="E29" s="37"/>
      <c r="F29" s="37"/>
      <c r="G29" s="37"/>
    </row>
    <row r="30" spans="2:7" ht="12.75">
      <c r="B30" s="23" t="s">
        <v>342</v>
      </c>
      <c r="D30" s="37" t="s">
        <v>348</v>
      </c>
      <c r="F30" s="37"/>
      <c r="G30" s="37"/>
    </row>
    <row r="31" spans="2:4" ht="12.75">
      <c r="B31" s="23" t="s">
        <v>343</v>
      </c>
      <c r="D31" s="37" t="s">
        <v>349</v>
      </c>
    </row>
    <row r="32" ht="12.75">
      <c r="B32" s="23" t="s">
        <v>344</v>
      </c>
    </row>
  </sheetData>
  <sheetProtection/>
  <mergeCells count="17">
    <mergeCell ref="A11:A14"/>
    <mergeCell ref="A24:B24"/>
    <mergeCell ref="A7:A10"/>
    <mergeCell ref="B7:B10"/>
    <mergeCell ref="A1:D1"/>
    <mergeCell ref="A2:D2"/>
    <mergeCell ref="A4:T4"/>
    <mergeCell ref="A5:T5"/>
    <mergeCell ref="S6:T6"/>
    <mergeCell ref="D8:D9"/>
    <mergeCell ref="E8:E9"/>
    <mergeCell ref="G8:G9"/>
    <mergeCell ref="H8:H9"/>
    <mergeCell ref="I7:T7"/>
    <mergeCell ref="C7:E7"/>
    <mergeCell ref="F7:H7"/>
    <mergeCell ref="I8:S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L20" sqref="L20"/>
    </sheetView>
  </sheetViews>
  <sheetFormatPr defaultColWidth="9.140625" defaultRowHeight="12.75"/>
  <cols>
    <col min="3" max="3" width="16.28125" style="0" customWidth="1"/>
  </cols>
  <sheetData>
    <row r="1" spans="1:3" ht="12.75">
      <c r="A1" s="497" t="s">
        <v>22</v>
      </c>
      <c r="B1" s="497"/>
      <c r="C1" s="497"/>
    </row>
    <row r="2" spans="1:5" ht="12.75">
      <c r="A2" s="497" t="s">
        <v>23</v>
      </c>
      <c r="B2" s="497"/>
      <c r="C2" s="3"/>
      <c r="E2" s="2" t="s">
        <v>21</v>
      </c>
    </row>
    <row r="3" spans="1:9" ht="12.75">
      <c r="A3" s="498" t="s">
        <v>498</v>
      </c>
      <c r="B3" s="498"/>
      <c r="C3" s="498"/>
      <c r="D3" s="498"/>
      <c r="E3" s="498"/>
      <c r="F3" s="498"/>
      <c r="G3" s="498"/>
      <c r="H3" s="498"/>
      <c r="I3" s="498"/>
    </row>
    <row r="4" ht="12.75">
      <c r="I4" s="28" t="s">
        <v>20</v>
      </c>
    </row>
    <row r="5" spans="1:9" ht="12.75">
      <c r="A5" s="499" t="s">
        <v>14</v>
      </c>
      <c r="B5" s="528" t="s">
        <v>0</v>
      </c>
      <c r="C5" s="499" t="s">
        <v>1</v>
      </c>
      <c r="D5" s="530" t="s">
        <v>57</v>
      </c>
      <c r="E5" s="530"/>
      <c r="F5" s="530"/>
      <c r="G5" s="530" t="s">
        <v>58</v>
      </c>
      <c r="H5" s="530"/>
      <c r="I5" s="530"/>
    </row>
    <row r="6" spans="1:9" ht="12.75">
      <c r="A6" s="501"/>
      <c r="B6" s="529"/>
      <c r="C6" s="501"/>
      <c r="D6" s="169" t="s">
        <v>2</v>
      </c>
      <c r="E6" s="169" t="s">
        <v>3</v>
      </c>
      <c r="F6" s="169" t="s">
        <v>4</v>
      </c>
      <c r="G6" s="169" t="s">
        <v>5</v>
      </c>
      <c r="H6" s="169" t="s">
        <v>3</v>
      </c>
      <c r="I6" s="169" t="s">
        <v>4</v>
      </c>
    </row>
    <row r="7" spans="1:9" ht="12.75">
      <c r="A7" s="531" t="s">
        <v>10</v>
      </c>
      <c r="B7" s="534" t="s">
        <v>11</v>
      </c>
      <c r="C7" s="4" t="s">
        <v>6</v>
      </c>
      <c r="D7" s="39">
        <v>1400</v>
      </c>
      <c r="E7" s="39">
        <v>300</v>
      </c>
      <c r="F7" s="39">
        <f>D7+E7</f>
        <v>1700</v>
      </c>
      <c r="G7" s="39">
        <f>D7*0.845</f>
        <v>1183</v>
      </c>
      <c r="H7" s="39">
        <f>E7*0.889</f>
        <v>266.7</v>
      </c>
      <c r="I7" s="39">
        <f aca="true" t="shared" si="0" ref="I7:I13">G7+H7</f>
        <v>1449.7</v>
      </c>
    </row>
    <row r="8" spans="1:9" ht="12.75">
      <c r="A8" s="532"/>
      <c r="B8" s="535"/>
      <c r="C8" s="4" t="s">
        <v>7</v>
      </c>
      <c r="D8" s="39">
        <v>200</v>
      </c>
      <c r="E8" s="39">
        <v>0</v>
      </c>
      <c r="F8" s="39">
        <f>D8+E8</f>
        <v>200</v>
      </c>
      <c r="G8" s="39">
        <f>D8*0.845</f>
        <v>169</v>
      </c>
      <c r="H8" s="39">
        <f aca="true" t="shared" si="1" ref="H8:H15">E8*0.889</f>
        <v>0</v>
      </c>
      <c r="I8" s="39">
        <f t="shared" si="0"/>
        <v>169</v>
      </c>
    </row>
    <row r="9" spans="1:9" ht="12.75">
      <c r="A9" s="532"/>
      <c r="B9" s="536"/>
      <c r="C9" s="4" t="s">
        <v>8</v>
      </c>
      <c r="D9" s="39">
        <v>0</v>
      </c>
      <c r="E9" s="39">
        <v>0</v>
      </c>
      <c r="F9" s="39">
        <f aca="true" t="shared" si="2" ref="F9:F15">D9+E9</f>
        <v>0</v>
      </c>
      <c r="G9" s="39">
        <f aca="true" t="shared" si="3" ref="G9:G15">D9*0.845</f>
        <v>0</v>
      </c>
      <c r="H9" s="39">
        <f t="shared" si="1"/>
        <v>0</v>
      </c>
      <c r="I9" s="39">
        <f t="shared" si="0"/>
        <v>0</v>
      </c>
    </row>
    <row r="10" spans="1:9" ht="12.75">
      <c r="A10" s="532"/>
      <c r="B10" s="534" t="s">
        <v>12</v>
      </c>
      <c r="C10" s="4" t="s">
        <v>6</v>
      </c>
      <c r="D10" s="39">
        <v>0</v>
      </c>
      <c r="E10" s="39">
        <v>0</v>
      </c>
      <c r="F10" s="39">
        <f t="shared" si="2"/>
        <v>0</v>
      </c>
      <c r="G10" s="39">
        <f t="shared" si="3"/>
        <v>0</v>
      </c>
      <c r="H10" s="39">
        <f t="shared" si="1"/>
        <v>0</v>
      </c>
      <c r="I10" s="39">
        <f t="shared" si="0"/>
        <v>0</v>
      </c>
    </row>
    <row r="11" spans="1:9" ht="12.75">
      <c r="A11" s="532"/>
      <c r="B11" s="535"/>
      <c r="C11" s="4" t="s">
        <v>7</v>
      </c>
      <c r="D11" s="39">
        <v>0</v>
      </c>
      <c r="E11" s="39">
        <v>0</v>
      </c>
      <c r="F11" s="39">
        <f t="shared" si="2"/>
        <v>0</v>
      </c>
      <c r="G11" s="39">
        <f t="shared" si="3"/>
        <v>0</v>
      </c>
      <c r="H11" s="39">
        <f t="shared" si="1"/>
        <v>0</v>
      </c>
      <c r="I11" s="39">
        <f t="shared" si="0"/>
        <v>0</v>
      </c>
    </row>
    <row r="12" spans="1:9" ht="12.75">
      <c r="A12" s="532"/>
      <c r="B12" s="536"/>
      <c r="C12" s="4" t="s">
        <v>8</v>
      </c>
      <c r="D12" s="39">
        <v>0</v>
      </c>
      <c r="E12" s="39">
        <v>0</v>
      </c>
      <c r="F12" s="39">
        <f t="shared" si="2"/>
        <v>0</v>
      </c>
      <c r="G12" s="39">
        <f t="shared" si="3"/>
        <v>0</v>
      </c>
      <c r="H12" s="39">
        <f t="shared" si="1"/>
        <v>0</v>
      </c>
      <c r="I12" s="39">
        <f t="shared" si="0"/>
        <v>0</v>
      </c>
    </row>
    <row r="13" spans="1:9" ht="12.75">
      <c r="A13" s="532"/>
      <c r="B13" s="534" t="s">
        <v>13</v>
      </c>
      <c r="C13" s="4" t="s">
        <v>6</v>
      </c>
      <c r="D13" s="39">
        <v>0</v>
      </c>
      <c r="E13" s="39">
        <v>1000</v>
      </c>
      <c r="F13" s="39">
        <f t="shared" si="2"/>
        <v>1000</v>
      </c>
      <c r="G13" s="39">
        <f t="shared" si="3"/>
        <v>0</v>
      </c>
      <c r="H13" s="39">
        <f t="shared" si="1"/>
        <v>889</v>
      </c>
      <c r="I13" s="39">
        <f t="shared" si="0"/>
        <v>889</v>
      </c>
    </row>
    <row r="14" spans="1:9" ht="12.75">
      <c r="A14" s="532"/>
      <c r="B14" s="535"/>
      <c r="C14" s="4" t="s">
        <v>7</v>
      </c>
      <c r="D14" s="39">
        <v>0</v>
      </c>
      <c r="E14" s="39">
        <v>0</v>
      </c>
      <c r="F14" s="39">
        <f t="shared" si="2"/>
        <v>0</v>
      </c>
      <c r="G14" s="39">
        <f t="shared" si="3"/>
        <v>0</v>
      </c>
      <c r="H14" s="39">
        <f t="shared" si="1"/>
        <v>0</v>
      </c>
      <c r="I14" s="39">
        <v>0</v>
      </c>
    </row>
    <row r="15" spans="1:9" ht="12.75">
      <c r="A15" s="533"/>
      <c r="B15" s="536"/>
      <c r="C15" s="4" t="s">
        <v>8</v>
      </c>
      <c r="D15" s="39">
        <v>0</v>
      </c>
      <c r="E15" s="39">
        <v>0</v>
      </c>
      <c r="F15" s="39">
        <f t="shared" si="2"/>
        <v>0</v>
      </c>
      <c r="G15" s="39">
        <f t="shared" si="3"/>
        <v>0</v>
      </c>
      <c r="H15" s="39">
        <f t="shared" si="1"/>
        <v>0</v>
      </c>
      <c r="I15" s="39">
        <v>0</v>
      </c>
    </row>
    <row r="16" spans="1:9" ht="12.75">
      <c r="A16" s="537" t="s">
        <v>291</v>
      </c>
      <c r="B16" s="538"/>
      <c r="C16" s="539"/>
      <c r="D16" s="51">
        <f>SUM(D7:D15)</f>
        <v>1600</v>
      </c>
      <c r="E16" s="51">
        <f>SUM(E7:E15)</f>
        <v>1300</v>
      </c>
      <c r="F16" s="51">
        <f>SUM(F7:F15)</f>
        <v>2900</v>
      </c>
      <c r="G16" s="51">
        <f>SUM(G7:G15)</f>
        <v>1352</v>
      </c>
      <c r="H16" s="51">
        <f>SUM(H7:H15)</f>
        <v>1155.7</v>
      </c>
      <c r="I16" s="51">
        <f>G16+H16</f>
        <v>2507.7</v>
      </c>
    </row>
    <row r="17" spans="1:9" ht="11.25" customHeight="1">
      <c r="A17" s="540" t="s">
        <v>16</v>
      </c>
      <c r="B17" s="543" t="s">
        <v>24</v>
      </c>
      <c r="C17" s="4" t="s">
        <v>6</v>
      </c>
      <c r="D17" s="39">
        <v>0</v>
      </c>
      <c r="E17" s="39">
        <v>0</v>
      </c>
      <c r="F17" s="39">
        <f aca="true" t="shared" si="4" ref="F17:F40">D17+E17</f>
        <v>0</v>
      </c>
      <c r="G17" s="39">
        <v>0</v>
      </c>
      <c r="H17" s="39">
        <v>0</v>
      </c>
      <c r="I17" s="39">
        <f aca="true" t="shared" si="5" ref="I17:I40">G17+H17</f>
        <v>0</v>
      </c>
    </row>
    <row r="18" spans="1:9" ht="10.5" customHeight="1">
      <c r="A18" s="541"/>
      <c r="B18" s="544"/>
      <c r="C18" s="4" t="s">
        <v>7</v>
      </c>
      <c r="D18" s="39">
        <v>0</v>
      </c>
      <c r="E18" s="39">
        <v>0</v>
      </c>
      <c r="F18" s="39">
        <f t="shared" si="4"/>
        <v>0</v>
      </c>
      <c r="G18" s="39">
        <v>0</v>
      </c>
      <c r="H18" s="39">
        <v>0</v>
      </c>
      <c r="I18" s="39">
        <f t="shared" si="5"/>
        <v>0</v>
      </c>
    </row>
    <row r="19" spans="1:9" ht="10.5" customHeight="1">
      <c r="A19" s="541"/>
      <c r="B19" s="545"/>
      <c r="C19" s="4" t="s">
        <v>8</v>
      </c>
      <c r="D19" s="39">
        <v>0</v>
      </c>
      <c r="E19" s="39">
        <v>0</v>
      </c>
      <c r="F19" s="39">
        <f t="shared" si="4"/>
        <v>0</v>
      </c>
      <c r="G19" s="39">
        <v>0</v>
      </c>
      <c r="H19" s="39">
        <v>0</v>
      </c>
      <c r="I19" s="39">
        <f t="shared" si="5"/>
        <v>0</v>
      </c>
    </row>
    <row r="20" spans="1:9" ht="11.25" customHeight="1">
      <c r="A20" s="541"/>
      <c r="B20" s="543" t="s">
        <v>25</v>
      </c>
      <c r="C20" s="4" t="s">
        <v>6</v>
      </c>
      <c r="D20" s="39">
        <v>0</v>
      </c>
      <c r="E20" s="39">
        <v>0</v>
      </c>
      <c r="F20" s="39">
        <f t="shared" si="4"/>
        <v>0</v>
      </c>
      <c r="G20" s="39">
        <v>0</v>
      </c>
      <c r="H20" s="39">
        <v>0</v>
      </c>
      <c r="I20" s="39">
        <f t="shared" si="5"/>
        <v>0</v>
      </c>
    </row>
    <row r="21" spans="1:9" ht="10.5" customHeight="1">
      <c r="A21" s="541"/>
      <c r="B21" s="544"/>
      <c r="C21" s="4" t="s">
        <v>7</v>
      </c>
      <c r="D21" s="39">
        <v>0</v>
      </c>
      <c r="E21" s="39">
        <v>0</v>
      </c>
      <c r="F21" s="39">
        <f t="shared" si="4"/>
        <v>0</v>
      </c>
      <c r="G21" s="39">
        <v>0</v>
      </c>
      <c r="H21" s="39">
        <v>0</v>
      </c>
      <c r="I21" s="39">
        <f t="shared" si="5"/>
        <v>0</v>
      </c>
    </row>
    <row r="22" spans="1:9" ht="10.5" customHeight="1">
      <c r="A22" s="541"/>
      <c r="B22" s="545"/>
      <c r="C22" s="4" t="s">
        <v>8</v>
      </c>
      <c r="D22" s="39">
        <v>0</v>
      </c>
      <c r="E22" s="39">
        <v>0</v>
      </c>
      <c r="F22" s="39">
        <f t="shared" si="4"/>
        <v>0</v>
      </c>
      <c r="G22" s="39">
        <v>0</v>
      </c>
      <c r="H22" s="39">
        <v>0</v>
      </c>
      <c r="I22" s="39">
        <f t="shared" si="5"/>
        <v>0</v>
      </c>
    </row>
    <row r="23" spans="1:9" ht="10.5" customHeight="1">
      <c r="A23" s="541"/>
      <c r="B23" s="543" t="s">
        <v>26</v>
      </c>
      <c r="C23" s="4" t="s">
        <v>6</v>
      </c>
      <c r="D23" s="39">
        <v>0</v>
      </c>
      <c r="E23" s="39">
        <v>0</v>
      </c>
      <c r="F23" s="39">
        <f t="shared" si="4"/>
        <v>0</v>
      </c>
      <c r="G23" s="39">
        <v>0</v>
      </c>
      <c r="H23" s="39">
        <v>0</v>
      </c>
      <c r="I23" s="39">
        <f t="shared" si="5"/>
        <v>0</v>
      </c>
    </row>
    <row r="24" spans="1:9" ht="10.5" customHeight="1">
      <c r="A24" s="541"/>
      <c r="B24" s="544"/>
      <c r="C24" s="4" t="s">
        <v>7</v>
      </c>
      <c r="D24" s="39">
        <v>0</v>
      </c>
      <c r="E24" s="39">
        <v>0</v>
      </c>
      <c r="F24" s="39">
        <f t="shared" si="4"/>
        <v>0</v>
      </c>
      <c r="G24" s="39">
        <v>0</v>
      </c>
      <c r="H24" s="39">
        <v>0</v>
      </c>
      <c r="I24" s="39">
        <f t="shared" si="5"/>
        <v>0</v>
      </c>
    </row>
    <row r="25" spans="1:9" ht="10.5" customHeight="1">
      <c r="A25" s="541"/>
      <c r="B25" s="545"/>
      <c r="C25" s="4" t="s">
        <v>8</v>
      </c>
      <c r="D25" s="39">
        <v>0</v>
      </c>
      <c r="E25" s="39">
        <v>0</v>
      </c>
      <c r="F25" s="39">
        <f t="shared" si="4"/>
        <v>0</v>
      </c>
      <c r="G25" s="39">
        <v>0</v>
      </c>
      <c r="H25" s="39">
        <v>0</v>
      </c>
      <c r="I25" s="39">
        <f t="shared" si="5"/>
        <v>0</v>
      </c>
    </row>
    <row r="26" spans="1:9" ht="10.5" customHeight="1">
      <c r="A26" s="541"/>
      <c r="B26" s="543" t="s">
        <v>27</v>
      </c>
      <c r="C26" s="4" t="s">
        <v>6</v>
      </c>
      <c r="D26" s="39">
        <v>0</v>
      </c>
      <c r="E26" s="39">
        <v>0</v>
      </c>
      <c r="F26" s="39">
        <f t="shared" si="4"/>
        <v>0</v>
      </c>
      <c r="G26" s="39">
        <v>0</v>
      </c>
      <c r="H26" s="39">
        <v>0</v>
      </c>
      <c r="I26" s="39">
        <f t="shared" si="5"/>
        <v>0</v>
      </c>
    </row>
    <row r="27" spans="1:9" ht="9.75" customHeight="1">
      <c r="A27" s="541"/>
      <c r="B27" s="544"/>
      <c r="C27" s="4" t="s">
        <v>7</v>
      </c>
      <c r="D27" s="39">
        <v>0</v>
      </c>
      <c r="E27" s="39">
        <v>0</v>
      </c>
      <c r="F27" s="39">
        <f t="shared" si="4"/>
        <v>0</v>
      </c>
      <c r="G27" s="39">
        <v>0</v>
      </c>
      <c r="H27" s="39">
        <v>0</v>
      </c>
      <c r="I27" s="39">
        <f t="shared" si="5"/>
        <v>0</v>
      </c>
    </row>
    <row r="28" spans="1:9" ht="10.5" customHeight="1">
      <c r="A28" s="541"/>
      <c r="B28" s="545"/>
      <c r="C28" s="4" t="s">
        <v>8</v>
      </c>
      <c r="D28" s="39">
        <v>0</v>
      </c>
      <c r="E28" s="39">
        <v>0</v>
      </c>
      <c r="F28" s="39">
        <f t="shared" si="4"/>
        <v>0</v>
      </c>
      <c r="G28" s="39">
        <v>0</v>
      </c>
      <c r="H28" s="39">
        <v>0</v>
      </c>
      <c r="I28" s="39">
        <f t="shared" si="5"/>
        <v>0</v>
      </c>
    </row>
    <row r="29" spans="1:9" ht="10.5" customHeight="1">
      <c r="A29" s="541"/>
      <c r="B29" s="534" t="s">
        <v>28</v>
      </c>
      <c r="C29" s="4" t="s">
        <v>6</v>
      </c>
      <c r="D29" s="39">
        <v>0</v>
      </c>
      <c r="E29" s="39">
        <v>0</v>
      </c>
      <c r="F29" s="39">
        <f t="shared" si="4"/>
        <v>0</v>
      </c>
      <c r="G29" s="39">
        <v>0</v>
      </c>
      <c r="H29" s="39">
        <v>0</v>
      </c>
      <c r="I29" s="39">
        <f t="shared" si="5"/>
        <v>0</v>
      </c>
    </row>
    <row r="30" spans="1:9" ht="9.75" customHeight="1">
      <c r="A30" s="541"/>
      <c r="B30" s="535"/>
      <c r="C30" s="4" t="s">
        <v>7</v>
      </c>
      <c r="D30" s="39">
        <v>0</v>
      </c>
      <c r="E30" s="39">
        <v>0</v>
      </c>
      <c r="F30" s="39">
        <f t="shared" si="4"/>
        <v>0</v>
      </c>
      <c r="G30" s="39">
        <v>0</v>
      </c>
      <c r="H30" s="39">
        <v>0</v>
      </c>
      <c r="I30" s="39">
        <f t="shared" si="5"/>
        <v>0</v>
      </c>
    </row>
    <row r="31" spans="1:9" ht="9.75" customHeight="1">
      <c r="A31" s="541"/>
      <c r="B31" s="536"/>
      <c r="C31" s="4" t="s">
        <v>8</v>
      </c>
      <c r="D31" s="39">
        <v>0</v>
      </c>
      <c r="E31" s="39">
        <v>0</v>
      </c>
      <c r="F31" s="39">
        <f t="shared" si="4"/>
        <v>0</v>
      </c>
      <c r="G31" s="39">
        <v>0</v>
      </c>
      <c r="H31" s="39">
        <v>0</v>
      </c>
      <c r="I31" s="39">
        <f t="shared" si="5"/>
        <v>0</v>
      </c>
    </row>
    <row r="32" spans="1:9" ht="10.5" customHeight="1">
      <c r="A32" s="541"/>
      <c r="B32" s="534" t="s">
        <v>29</v>
      </c>
      <c r="C32" s="4" t="s">
        <v>6</v>
      </c>
      <c r="D32" s="39">
        <v>0</v>
      </c>
      <c r="E32" s="39">
        <v>0</v>
      </c>
      <c r="F32" s="39">
        <f t="shared" si="4"/>
        <v>0</v>
      </c>
      <c r="G32" s="39">
        <v>0</v>
      </c>
      <c r="H32" s="39">
        <v>0</v>
      </c>
      <c r="I32" s="39">
        <f t="shared" si="5"/>
        <v>0</v>
      </c>
    </row>
    <row r="33" spans="1:9" ht="9.75" customHeight="1">
      <c r="A33" s="541"/>
      <c r="B33" s="535"/>
      <c r="C33" s="4" t="s">
        <v>7</v>
      </c>
      <c r="D33" s="39">
        <v>0</v>
      </c>
      <c r="E33" s="39">
        <v>0</v>
      </c>
      <c r="F33" s="39">
        <f t="shared" si="4"/>
        <v>0</v>
      </c>
      <c r="G33" s="39">
        <v>0</v>
      </c>
      <c r="H33" s="39">
        <v>0</v>
      </c>
      <c r="I33" s="39">
        <f t="shared" si="5"/>
        <v>0</v>
      </c>
    </row>
    <row r="34" spans="1:9" ht="10.5" customHeight="1">
      <c r="A34" s="541"/>
      <c r="B34" s="536"/>
      <c r="C34" s="4" t="s">
        <v>8</v>
      </c>
      <c r="D34" s="39">
        <v>0</v>
      </c>
      <c r="E34" s="39">
        <v>0</v>
      </c>
      <c r="F34" s="39">
        <f t="shared" si="4"/>
        <v>0</v>
      </c>
      <c r="G34" s="39">
        <v>0</v>
      </c>
      <c r="H34" s="39">
        <v>0</v>
      </c>
      <c r="I34" s="39">
        <f t="shared" si="5"/>
        <v>0</v>
      </c>
    </row>
    <row r="35" spans="1:9" ht="9.75" customHeight="1">
      <c r="A35" s="541"/>
      <c r="B35" s="543" t="s">
        <v>30</v>
      </c>
      <c r="C35" s="4" t="s">
        <v>6</v>
      </c>
      <c r="D35" s="39">
        <v>0</v>
      </c>
      <c r="E35" s="39">
        <v>0</v>
      </c>
      <c r="F35" s="39">
        <f t="shared" si="4"/>
        <v>0</v>
      </c>
      <c r="G35" s="39">
        <v>0</v>
      </c>
      <c r="H35" s="39">
        <v>0</v>
      </c>
      <c r="I35" s="39">
        <f t="shared" si="5"/>
        <v>0</v>
      </c>
    </row>
    <row r="36" spans="1:9" ht="9.75" customHeight="1">
      <c r="A36" s="541"/>
      <c r="B36" s="544"/>
      <c r="C36" s="4" t="s">
        <v>7</v>
      </c>
      <c r="D36" s="39">
        <v>0</v>
      </c>
      <c r="E36" s="39">
        <v>0</v>
      </c>
      <c r="F36" s="39">
        <f t="shared" si="4"/>
        <v>0</v>
      </c>
      <c r="G36" s="39">
        <v>0</v>
      </c>
      <c r="H36" s="39">
        <v>0</v>
      </c>
      <c r="I36" s="39">
        <f t="shared" si="5"/>
        <v>0</v>
      </c>
    </row>
    <row r="37" spans="1:9" ht="9" customHeight="1">
      <c r="A37" s="541"/>
      <c r="B37" s="545"/>
      <c r="C37" s="4" t="s">
        <v>8</v>
      </c>
      <c r="D37" s="39">
        <v>0</v>
      </c>
      <c r="E37" s="39">
        <v>0</v>
      </c>
      <c r="F37" s="39">
        <f t="shared" si="4"/>
        <v>0</v>
      </c>
      <c r="G37" s="39">
        <v>0</v>
      </c>
      <c r="H37" s="39">
        <v>0</v>
      </c>
      <c r="I37" s="39">
        <f t="shared" si="5"/>
        <v>0</v>
      </c>
    </row>
    <row r="38" spans="1:9" ht="11.25" customHeight="1">
      <c r="A38" s="541"/>
      <c r="B38" s="543" t="s">
        <v>373</v>
      </c>
      <c r="C38" s="4" t="s">
        <v>6</v>
      </c>
      <c r="D38" s="39">
        <v>0</v>
      </c>
      <c r="E38" s="39">
        <v>0</v>
      </c>
      <c r="F38" s="39">
        <f t="shared" si="4"/>
        <v>0</v>
      </c>
      <c r="G38" s="39">
        <v>0</v>
      </c>
      <c r="H38" s="39">
        <v>0</v>
      </c>
      <c r="I38" s="39">
        <f t="shared" si="5"/>
        <v>0</v>
      </c>
    </row>
    <row r="39" spans="1:9" ht="10.5" customHeight="1">
      <c r="A39" s="541"/>
      <c r="B39" s="544"/>
      <c r="C39" s="4" t="s">
        <v>7</v>
      </c>
      <c r="D39" s="39">
        <v>0</v>
      </c>
      <c r="E39" s="39">
        <v>0</v>
      </c>
      <c r="F39" s="39">
        <f t="shared" si="4"/>
        <v>0</v>
      </c>
      <c r="G39" s="39">
        <v>0</v>
      </c>
      <c r="H39" s="39">
        <v>0</v>
      </c>
      <c r="I39" s="39">
        <f t="shared" si="5"/>
        <v>0</v>
      </c>
    </row>
    <row r="40" spans="1:9" ht="10.5" customHeight="1">
      <c r="A40" s="542"/>
      <c r="B40" s="545"/>
      <c r="C40" s="4" t="s">
        <v>8</v>
      </c>
      <c r="D40" s="39">
        <v>0</v>
      </c>
      <c r="E40" s="39">
        <v>0</v>
      </c>
      <c r="F40" s="39">
        <f t="shared" si="4"/>
        <v>0</v>
      </c>
      <c r="G40" s="39">
        <v>0</v>
      </c>
      <c r="H40" s="39">
        <v>0</v>
      </c>
      <c r="I40" s="39">
        <f t="shared" si="5"/>
        <v>0</v>
      </c>
    </row>
    <row r="41" spans="1:9" ht="12.75">
      <c r="A41" s="537" t="s">
        <v>291</v>
      </c>
      <c r="B41" s="538"/>
      <c r="C41" s="539"/>
      <c r="D41" s="51">
        <f aca="true" t="shared" si="6" ref="D41:I41">SUM(D17:D40)</f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</row>
    <row r="42" spans="1:9" ht="10.5" customHeight="1">
      <c r="A42" s="531" t="s">
        <v>17</v>
      </c>
      <c r="B42" s="543" t="s">
        <v>31</v>
      </c>
      <c r="C42" s="4" t="s">
        <v>6</v>
      </c>
      <c r="D42" s="42">
        <v>0</v>
      </c>
      <c r="E42" s="42">
        <v>0</v>
      </c>
      <c r="F42" s="39">
        <v>0</v>
      </c>
      <c r="G42" s="42">
        <v>0</v>
      </c>
      <c r="H42" s="42">
        <v>0</v>
      </c>
      <c r="I42" s="39">
        <f aca="true" t="shared" si="7" ref="I42:I60">G42+H42</f>
        <v>0</v>
      </c>
    </row>
    <row r="43" spans="1:9" ht="9.75" customHeight="1">
      <c r="A43" s="532"/>
      <c r="B43" s="544"/>
      <c r="C43" s="4" t="s">
        <v>7</v>
      </c>
      <c r="D43" s="42">
        <v>0</v>
      </c>
      <c r="E43" s="42">
        <v>0</v>
      </c>
      <c r="F43" s="39">
        <f>D43+E43</f>
        <v>0</v>
      </c>
      <c r="G43" s="42">
        <v>0</v>
      </c>
      <c r="H43" s="42">
        <v>0</v>
      </c>
      <c r="I43" s="39">
        <f t="shared" si="7"/>
        <v>0</v>
      </c>
    </row>
    <row r="44" spans="1:9" ht="9.75" customHeight="1">
      <c r="A44" s="532"/>
      <c r="B44" s="545"/>
      <c r="C44" s="4" t="s">
        <v>8</v>
      </c>
      <c r="D44" s="42">
        <v>0</v>
      </c>
      <c r="E44" s="42">
        <v>0</v>
      </c>
      <c r="F44" s="39">
        <f>D44+E44</f>
        <v>0</v>
      </c>
      <c r="G44" s="42">
        <v>0</v>
      </c>
      <c r="H44" s="42">
        <v>0</v>
      </c>
      <c r="I44" s="39">
        <f t="shared" si="7"/>
        <v>0</v>
      </c>
    </row>
    <row r="45" spans="1:9" ht="10.5" customHeight="1">
      <c r="A45" s="532"/>
      <c r="B45" s="543" t="s">
        <v>32</v>
      </c>
      <c r="C45" s="4" t="s">
        <v>6</v>
      </c>
      <c r="D45" s="42">
        <v>0</v>
      </c>
      <c r="E45" s="42">
        <v>0</v>
      </c>
      <c r="F45" s="39">
        <f>D45+E45</f>
        <v>0</v>
      </c>
      <c r="G45" s="42">
        <v>0</v>
      </c>
      <c r="H45" s="42">
        <v>0</v>
      </c>
      <c r="I45" s="39">
        <f t="shared" si="7"/>
        <v>0</v>
      </c>
    </row>
    <row r="46" spans="1:9" ht="9" customHeight="1">
      <c r="A46" s="532"/>
      <c r="B46" s="544"/>
      <c r="C46" s="4" t="s">
        <v>7</v>
      </c>
      <c r="D46" s="42">
        <v>0</v>
      </c>
      <c r="E46" s="42">
        <v>0</v>
      </c>
      <c r="F46" s="39">
        <v>0</v>
      </c>
      <c r="G46" s="42">
        <v>0</v>
      </c>
      <c r="H46" s="42">
        <v>0</v>
      </c>
      <c r="I46" s="39">
        <f t="shared" si="7"/>
        <v>0</v>
      </c>
    </row>
    <row r="47" spans="1:9" ht="10.5" customHeight="1">
      <c r="A47" s="532"/>
      <c r="B47" s="545"/>
      <c r="C47" s="4" t="s">
        <v>8</v>
      </c>
      <c r="D47" s="42">
        <v>0</v>
      </c>
      <c r="E47" s="42">
        <v>0</v>
      </c>
      <c r="F47" s="39">
        <f aca="true" t="shared" si="8" ref="F47:F53">D47+E47</f>
        <v>0</v>
      </c>
      <c r="G47" s="42">
        <v>0</v>
      </c>
      <c r="H47" s="42">
        <v>0</v>
      </c>
      <c r="I47" s="39">
        <f t="shared" si="7"/>
        <v>0</v>
      </c>
    </row>
    <row r="48" spans="1:9" ht="10.5" customHeight="1">
      <c r="A48" s="532"/>
      <c r="B48" s="543" t="s">
        <v>33</v>
      </c>
      <c r="C48" s="4" t="s">
        <v>6</v>
      </c>
      <c r="D48" s="42">
        <v>0</v>
      </c>
      <c r="E48" s="42">
        <v>0</v>
      </c>
      <c r="F48" s="39">
        <f t="shared" si="8"/>
        <v>0</v>
      </c>
      <c r="G48" s="42">
        <v>0</v>
      </c>
      <c r="H48" s="42">
        <v>0</v>
      </c>
      <c r="I48" s="39">
        <f t="shared" si="7"/>
        <v>0</v>
      </c>
    </row>
    <row r="49" spans="1:9" ht="10.5" customHeight="1">
      <c r="A49" s="532"/>
      <c r="B49" s="544"/>
      <c r="C49" s="4" t="s">
        <v>7</v>
      </c>
      <c r="D49" s="42">
        <v>0</v>
      </c>
      <c r="E49" s="42">
        <v>0</v>
      </c>
      <c r="F49" s="39">
        <f t="shared" si="8"/>
        <v>0</v>
      </c>
      <c r="G49" s="42">
        <v>0</v>
      </c>
      <c r="H49" s="42">
        <v>0</v>
      </c>
      <c r="I49" s="39">
        <f t="shared" si="7"/>
        <v>0</v>
      </c>
    </row>
    <row r="50" spans="1:9" ht="9" customHeight="1">
      <c r="A50" s="532"/>
      <c r="B50" s="545"/>
      <c r="C50" s="4" t="s">
        <v>8</v>
      </c>
      <c r="D50" s="42">
        <v>0</v>
      </c>
      <c r="E50" s="42">
        <v>0</v>
      </c>
      <c r="F50" s="39">
        <f t="shared" si="8"/>
        <v>0</v>
      </c>
      <c r="G50" s="42">
        <v>0</v>
      </c>
      <c r="H50" s="42">
        <v>0</v>
      </c>
      <c r="I50" s="39">
        <f t="shared" si="7"/>
        <v>0</v>
      </c>
    </row>
    <row r="51" spans="1:9" ht="11.25" customHeight="1">
      <c r="A51" s="532"/>
      <c r="B51" s="543" t="s">
        <v>34</v>
      </c>
      <c r="C51" s="4" t="s">
        <v>6</v>
      </c>
      <c r="D51" s="42">
        <v>0</v>
      </c>
      <c r="E51" s="42">
        <v>0</v>
      </c>
      <c r="F51" s="39">
        <f t="shared" si="8"/>
        <v>0</v>
      </c>
      <c r="G51" s="42">
        <v>0</v>
      </c>
      <c r="H51" s="42">
        <v>0</v>
      </c>
      <c r="I51" s="39">
        <f t="shared" si="7"/>
        <v>0</v>
      </c>
    </row>
    <row r="52" spans="1:9" ht="11.25" customHeight="1">
      <c r="A52" s="532"/>
      <c r="B52" s="544"/>
      <c r="C52" s="4" t="s">
        <v>7</v>
      </c>
      <c r="D52" s="42">
        <v>0</v>
      </c>
      <c r="E52" s="42">
        <v>0</v>
      </c>
      <c r="F52" s="39">
        <f t="shared" si="8"/>
        <v>0</v>
      </c>
      <c r="G52" s="42">
        <v>0</v>
      </c>
      <c r="H52" s="42">
        <v>0</v>
      </c>
      <c r="I52" s="39">
        <f t="shared" si="7"/>
        <v>0</v>
      </c>
    </row>
    <row r="53" spans="1:9" ht="9" customHeight="1">
      <c r="A53" s="533"/>
      <c r="B53" s="545"/>
      <c r="C53" s="4" t="s">
        <v>8</v>
      </c>
      <c r="D53" s="42">
        <v>0</v>
      </c>
      <c r="E53" s="42">
        <v>0</v>
      </c>
      <c r="F53" s="39">
        <f t="shared" si="8"/>
        <v>0</v>
      </c>
      <c r="G53" s="42">
        <v>0</v>
      </c>
      <c r="H53" s="42">
        <v>0</v>
      </c>
      <c r="I53" s="39">
        <f t="shared" si="7"/>
        <v>0</v>
      </c>
    </row>
    <row r="54" spans="1:9" ht="12.75">
      <c r="A54" s="537" t="s">
        <v>291</v>
      </c>
      <c r="B54" s="538"/>
      <c r="C54" s="539"/>
      <c r="D54" s="51">
        <f>SUM(D42:D53)</f>
        <v>0</v>
      </c>
      <c r="E54" s="51">
        <f>SUM(E42:E53)</f>
        <v>0</v>
      </c>
      <c r="F54" s="236">
        <f>SUM(F42:F53)</f>
        <v>0</v>
      </c>
      <c r="G54" s="51">
        <f>SUM(G42:G53)</f>
        <v>0</v>
      </c>
      <c r="H54" s="51">
        <f>SUM(H42:H53)</f>
        <v>0</v>
      </c>
      <c r="I54" s="236">
        <f t="shared" si="7"/>
        <v>0</v>
      </c>
    </row>
    <row r="55" spans="1:9" ht="12.75">
      <c r="A55" s="531" t="s">
        <v>18</v>
      </c>
      <c r="B55" s="543" t="s">
        <v>35</v>
      </c>
      <c r="C55" s="4" t="s">
        <v>6</v>
      </c>
      <c r="D55" s="39">
        <v>0</v>
      </c>
      <c r="E55" s="39">
        <v>0</v>
      </c>
      <c r="F55" s="39">
        <f aca="true" t="shared" si="9" ref="F55:F60">D55+E55</f>
        <v>0</v>
      </c>
      <c r="G55" s="39">
        <v>0</v>
      </c>
      <c r="H55" s="39">
        <v>0</v>
      </c>
      <c r="I55" s="39">
        <f t="shared" si="7"/>
        <v>0</v>
      </c>
    </row>
    <row r="56" spans="1:9" ht="12.75">
      <c r="A56" s="532"/>
      <c r="B56" s="544"/>
      <c r="C56" s="4" t="s">
        <v>7</v>
      </c>
      <c r="D56" s="39">
        <v>0</v>
      </c>
      <c r="E56" s="39">
        <v>0</v>
      </c>
      <c r="F56" s="39">
        <f t="shared" si="9"/>
        <v>0</v>
      </c>
      <c r="G56" s="39">
        <v>0</v>
      </c>
      <c r="H56" s="39">
        <v>0</v>
      </c>
      <c r="I56" s="39">
        <f t="shared" si="7"/>
        <v>0</v>
      </c>
    </row>
    <row r="57" spans="1:9" ht="12.75">
      <c r="A57" s="532"/>
      <c r="B57" s="545"/>
      <c r="C57" s="4" t="s">
        <v>8</v>
      </c>
      <c r="D57" s="39">
        <v>0</v>
      </c>
      <c r="E57" s="39">
        <v>0</v>
      </c>
      <c r="F57" s="39">
        <f t="shared" si="9"/>
        <v>0</v>
      </c>
      <c r="G57" s="39">
        <v>0</v>
      </c>
      <c r="H57" s="39">
        <v>0</v>
      </c>
      <c r="I57" s="39">
        <f t="shared" si="7"/>
        <v>0</v>
      </c>
    </row>
    <row r="58" spans="1:9" ht="12.75">
      <c r="A58" s="532"/>
      <c r="B58" s="543" t="s">
        <v>36</v>
      </c>
      <c r="C58" s="4" t="s">
        <v>6</v>
      </c>
      <c r="D58" s="39">
        <v>0</v>
      </c>
      <c r="E58" s="39">
        <v>0</v>
      </c>
      <c r="F58" s="39">
        <f t="shared" si="9"/>
        <v>0</v>
      </c>
      <c r="G58" s="39">
        <v>0</v>
      </c>
      <c r="H58" s="39">
        <v>0</v>
      </c>
      <c r="I58" s="39">
        <f t="shared" si="7"/>
        <v>0</v>
      </c>
    </row>
    <row r="59" spans="1:9" ht="12.75">
      <c r="A59" s="532"/>
      <c r="B59" s="544"/>
      <c r="C59" s="4" t="s">
        <v>7</v>
      </c>
      <c r="D59" s="39">
        <v>0</v>
      </c>
      <c r="E59" s="39">
        <v>0</v>
      </c>
      <c r="F59" s="39">
        <f t="shared" si="9"/>
        <v>0</v>
      </c>
      <c r="G59" s="39">
        <v>0</v>
      </c>
      <c r="H59" s="39">
        <v>0</v>
      </c>
      <c r="I59" s="39">
        <f t="shared" si="7"/>
        <v>0</v>
      </c>
    </row>
    <row r="60" spans="1:9" ht="12.75">
      <c r="A60" s="533"/>
      <c r="B60" s="545"/>
      <c r="C60" s="4" t="s">
        <v>8</v>
      </c>
      <c r="D60" s="39">
        <v>0</v>
      </c>
      <c r="E60" s="39">
        <v>0</v>
      </c>
      <c r="F60" s="39">
        <f t="shared" si="9"/>
        <v>0</v>
      </c>
      <c r="G60" s="39">
        <v>0</v>
      </c>
      <c r="H60" s="39">
        <v>0</v>
      </c>
      <c r="I60" s="39">
        <f t="shared" si="7"/>
        <v>0</v>
      </c>
    </row>
    <row r="61" spans="1:9" ht="12.75">
      <c r="A61" s="537" t="s">
        <v>291</v>
      </c>
      <c r="B61" s="538"/>
      <c r="C61" s="539"/>
      <c r="D61" s="51">
        <f aca="true" t="shared" si="10" ref="D61:I61">SUM(D55:D60)</f>
        <v>0</v>
      </c>
      <c r="E61" s="51">
        <f t="shared" si="10"/>
        <v>0</v>
      </c>
      <c r="F61" s="51">
        <f t="shared" si="10"/>
        <v>0</v>
      </c>
      <c r="G61" s="51">
        <f t="shared" si="10"/>
        <v>0</v>
      </c>
      <c r="H61" s="51">
        <f t="shared" si="10"/>
        <v>0</v>
      </c>
      <c r="I61" s="51">
        <f t="shared" si="10"/>
        <v>0</v>
      </c>
    </row>
    <row r="62" spans="1:9" ht="12.75">
      <c r="A62" s="546" t="s">
        <v>19</v>
      </c>
      <c r="B62" s="546"/>
      <c r="C62" s="5" t="s">
        <v>6</v>
      </c>
      <c r="D62" s="140">
        <f aca="true" t="shared" si="11" ref="D62:I64">D7+D10+D13+D17+D20+D23+D26+D29+D32+D35+D38+D42+D45+D48+D51+D55+D58</f>
        <v>1400</v>
      </c>
      <c r="E62" s="140">
        <f t="shared" si="11"/>
        <v>1300</v>
      </c>
      <c r="F62" s="140">
        <f t="shared" si="11"/>
        <v>2700</v>
      </c>
      <c r="G62" s="140">
        <f t="shared" si="11"/>
        <v>1183</v>
      </c>
      <c r="H62" s="140">
        <f t="shared" si="11"/>
        <v>1155.7</v>
      </c>
      <c r="I62" s="140">
        <f t="shared" si="11"/>
        <v>2338.7</v>
      </c>
    </row>
    <row r="63" spans="1:9" ht="12.75">
      <c r="A63" s="546"/>
      <c r="B63" s="546"/>
      <c r="C63" s="5" t="s">
        <v>7</v>
      </c>
      <c r="D63" s="140">
        <f t="shared" si="11"/>
        <v>200</v>
      </c>
      <c r="E63" s="140">
        <f t="shared" si="11"/>
        <v>0</v>
      </c>
      <c r="F63" s="140">
        <f t="shared" si="11"/>
        <v>200</v>
      </c>
      <c r="G63" s="140">
        <f t="shared" si="11"/>
        <v>169</v>
      </c>
      <c r="H63" s="140">
        <f t="shared" si="11"/>
        <v>0</v>
      </c>
      <c r="I63" s="140">
        <f t="shared" si="11"/>
        <v>169</v>
      </c>
    </row>
    <row r="64" spans="1:9" ht="12.75">
      <c r="A64" s="546"/>
      <c r="B64" s="546"/>
      <c r="C64" s="5" t="s">
        <v>8</v>
      </c>
      <c r="D64" s="140">
        <f t="shared" si="11"/>
        <v>0</v>
      </c>
      <c r="E64" s="140">
        <f t="shared" si="11"/>
        <v>0</v>
      </c>
      <c r="F64" s="140">
        <f t="shared" si="11"/>
        <v>0</v>
      </c>
      <c r="G64" s="140">
        <f t="shared" si="11"/>
        <v>0</v>
      </c>
      <c r="H64" s="140">
        <f t="shared" si="11"/>
        <v>0</v>
      </c>
      <c r="I64" s="140">
        <f t="shared" si="11"/>
        <v>0</v>
      </c>
    </row>
    <row r="65" spans="1:9" ht="12.75">
      <c r="A65" s="523" t="s">
        <v>9</v>
      </c>
      <c r="B65" s="524"/>
      <c r="C65" s="524"/>
      <c r="D65" s="52">
        <f aca="true" t="shared" si="12" ref="D65:I65">SUM(D62:D64)</f>
        <v>1600</v>
      </c>
      <c r="E65" s="52">
        <f t="shared" si="12"/>
        <v>1300</v>
      </c>
      <c r="F65" s="52">
        <f>SUM(F62:F64)</f>
        <v>2900</v>
      </c>
      <c r="G65" s="52">
        <f>SUM(G62:G64)</f>
        <v>1352</v>
      </c>
      <c r="H65" s="52">
        <f>SUM(H62:H64)</f>
        <v>1155.7</v>
      </c>
      <c r="I65" s="52">
        <f t="shared" si="12"/>
        <v>2507.7</v>
      </c>
    </row>
  </sheetData>
  <sheetProtection/>
  <mergeCells count="35">
    <mergeCell ref="A65:C65"/>
    <mergeCell ref="A54:C54"/>
    <mergeCell ref="A55:A60"/>
    <mergeCell ref="B55:B57"/>
    <mergeCell ref="B58:B60"/>
    <mergeCell ref="A61:C61"/>
    <mergeCell ref="A62:B64"/>
    <mergeCell ref="B29:B31"/>
    <mergeCell ref="B32:B34"/>
    <mergeCell ref="B35:B37"/>
    <mergeCell ref="B38:B40"/>
    <mergeCell ref="A41:C41"/>
    <mergeCell ref="A42:A53"/>
    <mergeCell ref="B42:B44"/>
    <mergeCell ref="B45:B47"/>
    <mergeCell ref="B48:B50"/>
    <mergeCell ref="B51:B53"/>
    <mergeCell ref="A7:A15"/>
    <mergeCell ref="B7:B9"/>
    <mergeCell ref="B10:B12"/>
    <mergeCell ref="B13:B15"/>
    <mergeCell ref="A16:C16"/>
    <mergeCell ref="A17:A40"/>
    <mergeCell ref="B17:B19"/>
    <mergeCell ref="B20:B22"/>
    <mergeCell ref="B23:B25"/>
    <mergeCell ref="B26:B28"/>
    <mergeCell ref="A1:C1"/>
    <mergeCell ref="A2:B2"/>
    <mergeCell ref="A3:I3"/>
    <mergeCell ref="A5:A6"/>
    <mergeCell ref="B5:B6"/>
    <mergeCell ref="C5:C6"/>
    <mergeCell ref="D5:F5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9">
      <selection activeCell="E8" sqref="E8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14.00390625" style="0" customWidth="1"/>
    <col min="6" max="6" width="11.140625" style="0" bestFit="1" customWidth="1"/>
  </cols>
  <sheetData>
    <row r="1" spans="1:3" ht="12.75">
      <c r="A1" s="497" t="s">
        <v>22</v>
      </c>
      <c r="B1" s="497"/>
      <c r="C1" s="497"/>
    </row>
    <row r="2" spans="1:5" ht="12.75">
      <c r="A2" s="497" t="s">
        <v>23</v>
      </c>
      <c r="B2" s="497"/>
      <c r="C2" s="3"/>
      <c r="E2" s="2" t="s">
        <v>21</v>
      </c>
    </row>
    <row r="3" spans="1:9" ht="12.75">
      <c r="A3" s="498" t="s">
        <v>499</v>
      </c>
      <c r="B3" s="498"/>
      <c r="C3" s="498"/>
      <c r="D3" s="498"/>
      <c r="E3" s="498"/>
      <c r="F3" s="498"/>
      <c r="G3" s="498"/>
      <c r="H3" s="498"/>
      <c r="I3" s="498"/>
    </row>
    <row r="4" ht="12.75" customHeight="1">
      <c r="I4" s="28" t="s">
        <v>20</v>
      </c>
    </row>
    <row r="5" spans="1:9" ht="12.75">
      <c r="A5" s="499" t="s">
        <v>14</v>
      </c>
      <c r="B5" s="528" t="s">
        <v>0</v>
      </c>
      <c r="C5" s="499" t="s">
        <v>1</v>
      </c>
      <c r="D5" s="530" t="s">
        <v>57</v>
      </c>
      <c r="E5" s="530"/>
      <c r="F5" s="530"/>
      <c r="G5" s="530" t="s">
        <v>58</v>
      </c>
      <c r="H5" s="530"/>
      <c r="I5" s="530"/>
    </row>
    <row r="6" spans="1:9" ht="12.75">
      <c r="A6" s="501"/>
      <c r="B6" s="529"/>
      <c r="C6" s="501"/>
      <c r="D6" s="169" t="s">
        <v>2</v>
      </c>
      <c r="E6" s="169" t="s">
        <v>3</v>
      </c>
      <c r="F6" s="169" t="s">
        <v>4</v>
      </c>
      <c r="G6" s="169" t="s">
        <v>5</v>
      </c>
      <c r="H6" s="169" t="s">
        <v>3</v>
      </c>
      <c r="I6" s="169" t="s">
        <v>4</v>
      </c>
    </row>
    <row r="7" spans="1:9" ht="12.75" customHeight="1">
      <c r="A7" s="531" t="s">
        <v>10</v>
      </c>
      <c r="B7" s="534" t="s">
        <v>11</v>
      </c>
      <c r="C7" s="4" t="s">
        <v>6</v>
      </c>
      <c r="D7" s="68">
        <v>18276</v>
      </c>
      <c r="E7" s="68">
        <v>18548</v>
      </c>
      <c r="F7" s="39">
        <f>D7+E7</f>
        <v>36824</v>
      </c>
      <c r="G7" s="39">
        <f>D7*0.84545</f>
        <v>15451.4442</v>
      </c>
      <c r="H7" s="39">
        <f>E7*0.8893</f>
        <v>16494.736399999998</v>
      </c>
      <c r="I7" s="39">
        <f>G7+H7</f>
        <v>31946.1806</v>
      </c>
    </row>
    <row r="8" spans="1:9" ht="12.75">
      <c r="A8" s="532"/>
      <c r="B8" s="535"/>
      <c r="C8" s="4" t="s">
        <v>7</v>
      </c>
      <c r="D8" s="68">
        <v>500</v>
      </c>
      <c r="E8" s="68">
        <v>250</v>
      </c>
      <c r="F8" s="39">
        <f aca="true" t="shared" si="0" ref="F8:F15">D8+E8</f>
        <v>750</v>
      </c>
      <c r="G8" s="39">
        <f aca="true" t="shared" si="1" ref="G8:G15">D8*0.84545</f>
        <v>422.725</v>
      </c>
      <c r="H8" s="39">
        <f aca="true" t="shared" si="2" ref="H8:H15">E8*0.8893</f>
        <v>222.325</v>
      </c>
      <c r="I8" s="39">
        <f>G8+H8</f>
        <v>645.05</v>
      </c>
    </row>
    <row r="9" spans="1:9" ht="12.75">
      <c r="A9" s="532"/>
      <c r="B9" s="536"/>
      <c r="C9" s="4" t="s">
        <v>8</v>
      </c>
      <c r="D9" s="68">
        <v>0</v>
      </c>
      <c r="E9" s="68">
        <v>510</v>
      </c>
      <c r="F9" s="39">
        <f t="shared" si="0"/>
        <v>510</v>
      </c>
      <c r="G9" s="39">
        <f t="shared" si="1"/>
        <v>0</v>
      </c>
      <c r="H9" s="39">
        <f t="shared" si="2"/>
        <v>453.543</v>
      </c>
      <c r="I9" s="39">
        <f aca="true" t="shared" si="3" ref="I9:I15">G9+H9</f>
        <v>453.543</v>
      </c>
    </row>
    <row r="10" spans="1:9" ht="12.75">
      <c r="A10" s="532"/>
      <c r="B10" s="534" t="s">
        <v>12</v>
      </c>
      <c r="C10" s="4" t="s">
        <v>6</v>
      </c>
      <c r="D10" s="68">
        <v>8411</v>
      </c>
      <c r="E10" s="68">
        <v>14642</v>
      </c>
      <c r="F10" s="39">
        <f t="shared" si="0"/>
        <v>23053</v>
      </c>
      <c r="G10" s="39">
        <f t="shared" si="1"/>
        <v>7111.07995</v>
      </c>
      <c r="H10" s="39">
        <f t="shared" si="2"/>
        <v>13021.1306</v>
      </c>
      <c r="I10" s="39">
        <f t="shared" si="3"/>
        <v>20132.21055</v>
      </c>
    </row>
    <row r="11" spans="1:9" ht="12.75">
      <c r="A11" s="532"/>
      <c r="B11" s="535"/>
      <c r="C11" s="4" t="s">
        <v>7</v>
      </c>
      <c r="D11" s="68">
        <v>109</v>
      </c>
      <c r="E11" s="68">
        <v>33</v>
      </c>
      <c r="F11" s="39">
        <f t="shared" si="0"/>
        <v>142</v>
      </c>
      <c r="G11" s="39">
        <f t="shared" si="1"/>
        <v>92.15405</v>
      </c>
      <c r="H11" s="39">
        <f t="shared" si="2"/>
        <v>29.346899999999998</v>
      </c>
      <c r="I11" s="39">
        <f t="shared" si="3"/>
        <v>121.50094999999999</v>
      </c>
    </row>
    <row r="12" spans="1:9" ht="12.75">
      <c r="A12" s="532"/>
      <c r="B12" s="536"/>
      <c r="C12" s="4" t="s">
        <v>8</v>
      </c>
      <c r="D12" s="68">
        <v>0</v>
      </c>
      <c r="E12" s="68">
        <v>1900</v>
      </c>
      <c r="F12" s="39">
        <f t="shared" si="0"/>
        <v>1900</v>
      </c>
      <c r="G12" s="39">
        <f t="shared" si="1"/>
        <v>0</v>
      </c>
      <c r="H12" s="39">
        <f t="shared" si="2"/>
        <v>1689.67</v>
      </c>
      <c r="I12" s="39">
        <f t="shared" si="3"/>
        <v>1689.67</v>
      </c>
    </row>
    <row r="13" spans="1:9" ht="12.75">
      <c r="A13" s="532"/>
      <c r="B13" s="534" t="s">
        <v>13</v>
      </c>
      <c r="C13" s="4" t="s">
        <v>6</v>
      </c>
      <c r="D13" s="68">
        <v>5620</v>
      </c>
      <c r="E13" s="68">
        <v>26877</v>
      </c>
      <c r="F13" s="39">
        <f t="shared" si="0"/>
        <v>32497</v>
      </c>
      <c r="G13" s="39">
        <f t="shared" si="1"/>
        <v>4751.429</v>
      </c>
      <c r="H13" s="39">
        <f t="shared" si="2"/>
        <v>23901.716099999998</v>
      </c>
      <c r="I13" s="39">
        <f t="shared" si="3"/>
        <v>28653.145099999998</v>
      </c>
    </row>
    <row r="14" spans="1:9" ht="12.75">
      <c r="A14" s="532"/>
      <c r="B14" s="535"/>
      <c r="C14" s="4" t="s">
        <v>7</v>
      </c>
      <c r="D14" s="68">
        <v>150</v>
      </c>
      <c r="E14" s="68">
        <v>200</v>
      </c>
      <c r="F14" s="39">
        <f t="shared" si="0"/>
        <v>350</v>
      </c>
      <c r="G14" s="39">
        <f t="shared" si="1"/>
        <v>126.81750000000001</v>
      </c>
      <c r="H14" s="39">
        <f t="shared" si="2"/>
        <v>177.85999999999999</v>
      </c>
      <c r="I14" s="39">
        <f t="shared" si="3"/>
        <v>304.6775</v>
      </c>
    </row>
    <row r="15" spans="1:9" ht="12.75">
      <c r="A15" s="533"/>
      <c r="B15" s="536"/>
      <c r="C15" s="4" t="s">
        <v>8</v>
      </c>
      <c r="D15" s="68">
        <v>0</v>
      </c>
      <c r="E15" s="68">
        <v>2500</v>
      </c>
      <c r="F15" s="39">
        <f t="shared" si="0"/>
        <v>2500</v>
      </c>
      <c r="G15" s="39">
        <f t="shared" si="1"/>
        <v>0</v>
      </c>
      <c r="H15" s="39">
        <f t="shared" si="2"/>
        <v>2223.25</v>
      </c>
      <c r="I15" s="39">
        <f t="shared" si="3"/>
        <v>2223.25</v>
      </c>
    </row>
    <row r="16" spans="1:9" ht="12.75">
      <c r="A16" s="537" t="s">
        <v>291</v>
      </c>
      <c r="B16" s="538"/>
      <c r="C16" s="539"/>
      <c r="D16" s="51">
        <f>SUM(D7:D15)</f>
        <v>33066</v>
      </c>
      <c r="E16" s="51">
        <f>SUM(E7:E15)</f>
        <v>65460</v>
      </c>
      <c r="F16" s="51">
        <f>SUM(F7:F15)</f>
        <v>98526</v>
      </c>
      <c r="G16" s="51">
        <f>SUM(G7:G15)</f>
        <v>27955.6497</v>
      </c>
      <c r="H16" s="51">
        <f>SUM(H7:H15)</f>
        <v>58213.578</v>
      </c>
      <c r="I16" s="51">
        <f>G16+H16</f>
        <v>86169.2277</v>
      </c>
    </row>
    <row r="17" spans="1:9" ht="12.75" customHeight="1">
      <c r="A17" s="540" t="s">
        <v>16</v>
      </c>
      <c r="B17" s="543" t="s">
        <v>24</v>
      </c>
      <c r="C17" s="4" t="s">
        <v>6</v>
      </c>
      <c r="D17" s="403">
        <v>3516</v>
      </c>
      <c r="E17" s="403">
        <v>17345</v>
      </c>
      <c r="F17" s="39">
        <f aca="true" t="shared" si="4" ref="F17:F40">D17+E17</f>
        <v>20861</v>
      </c>
      <c r="G17" s="403">
        <v>2929</v>
      </c>
      <c r="H17" s="403">
        <v>14887</v>
      </c>
      <c r="I17" s="39">
        <f aca="true" t="shared" si="5" ref="I17:I40">G17+H17</f>
        <v>17816</v>
      </c>
    </row>
    <row r="18" spans="1:9" ht="12.75">
      <c r="A18" s="541"/>
      <c r="B18" s="544"/>
      <c r="C18" s="4" t="s">
        <v>7</v>
      </c>
      <c r="D18" s="403">
        <v>120</v>
      </c>
      <c r="E18" s="403">
        <v>15</v>
      </c>
      <c r="F18" s="39">
        <f t="shared" si="4"/>
        <v>135</v>
      </c>
      <c r="G18" s="403">
        <v>101</v>
      </c>
      <c r="H18" s="403">
        <v>12</v>
      </c>
      <c r="I18" s="39">
        <f t="shared" si="5"/>
        <v>113</v>
      </c>
    </row>
    <row r="19" spans="1:9" ht="12.75">
      <c r="A19" s="541"/>
      <c r="B19" s="545"/>
      <c r="C19" s="4" t="s">
        <v>8</v>
      </c>
      <c r="D19" s="403">
        <v>11</v>
      </c>
      <c r="E19" s="403">
        <v>426</v>
      </c>
      <c r="F19" s="39">
        <f t="shared" si="4"/>
        <v>437</v>
      </c>
      <c r="G19" s="403">
        <v>9</v>
      </c>
      <c r="H19" s="403">
        <v>366</v>
      </c>
      <c r="I19" s="39">
        <f t="shared" si="5"/>
        <v>375</v>
      </c>
    </row>
    <row r="20" spans="1:9" ht="12.75">
      <c r="A20" s="541"/>
      <c r="B20" s="543" t="s">
        <v>25</v>
      </c>
      <c r="C20" s="4" t="s">
        <v>6</v>
      </c>
      <c r="D20" s="403">
        <v>4680</v>
      </c>
      <c r="E20" s="403">
        <v>4025</v>
      </c>
      <c r="F20" s="39">
        <f t="shared" si="4"/>
        <v>8705</v>
      </c>
      <c r="G20" s="404">
        <v>3858</v>
      </c>
      <c r="H20" s="404">
        <v>3410</v>
      </c>
      <c r="I20" s="39">
        <f t="shared" si="5"/>
        <v>7268</v>
      </c>
    </row>
    <row r="21" spans="1:9" ht="12.75">
      <c r="A21" s="541"/>
      <c r="B21" s="544"/>
      <c r="C21" s="4" t="s">
        <v>7</v>
      </c>
      <c r="D21" s="403">
        <v>175</v>
      </c>
      <c r="E21" s="403">
        <v>47</v>
      </c>
      <c r="F21" s="39">
        <f t="shared" si="4"/>
        <v>222</v>
      </c>
      <c r="G21" s="404">
        <v>146</v>
      </c>
      <c r="H21" s="404">
        <v>41</v>
      </c>
      <c r="I21" s="39">
        <f t="shared" si="5"/>
        <v>187</v>
      </c>
    </row>
    <row r="22" spans="1:9" ht="12.75">
      <c r="A22" s="541"/>
      <c r="B22" s="545"/>
      <c r="C22" s="4" t="s">
        <v>8</v>
      </c>
      <c r="D22" s="403">
        <v>0</v>
      </c>
      <c r="E22" s="403">
        <v>225</v>
      </c>
      <c r="F22" s="39">
        <f t="shared" si="4"/>
        <v>225</v>
      </c>
      <c r="G22" s="404">
        <v>0</v>
      </c>
      <c r="H22" s="404">
        <v>189</v>
      </c>
      <c r="I22" s="39">
        <f t="shared" si="5"/>
        <v>189</v>
      </c>
    </row>
    <row r="23" spans="1:9" ht="12.75">
      <c r="A23" s="541"/>
      <c r="B23" s="543" t="s">
        <v>26</v>
      </c>
      <c r="C23" s="4" t="s">
        <v>6</v>
      </c>
      <c r="D23" s="403">
        <v>23</v>
      </c>
      <c r="E23" s="403">
        <v>2528</v>
      </c>
      <c r="F23" s="39">
        <f t="shared" si="4"/>
        <v>2551</v>
      </c>
      <c r="G23" s="404">
        <v>19</v>
      </c>
      <c r="H23" s="404">
        <v>2124</v>
      </c>
      <c r="I23" s="39">
        <f t="shared" si="5"/>
        <v>2143</v>
      </c>
    </row>
    <row r="24" spans="1:9" ht="12.75">
      <c r="A24" s="541"/>
      <c r="B24" s="544"/>
      <c r="C24" s="4" t="s">
        <v>7</v>
      </c>
      <c r="D24" s="403">
        <v>10</v>
      </c>
      <c r="E24" s="403">
        <v>0</v>
      </c>
      <c r="F24" s="39">
        <f t="shared" si="4"/>
        <v>10</v>
      </c>
      <c r="G24" s="404">
        <v>8</v>
      </c>
      <c r="H24" s="404">
        <v>0</v>
      </c>
      <c r="I24" s="39">
        <f t="shared" si="5"/>
        <v>8</v>
      </c>
    </row>
    <row r="25" spans="1:9" ht="12.75">
      <c r="A25" s="541"/>
      <c r="B25" s="545"/>
      <c r="C25" s="4" t="s">
        <v>8</v>
      </c>
      <c r="D25" s="403">
        <v>0</v>
      </c>
      <c r="E25" s="403">
        <v>477</v>
      </c>
      <c r="F25" s="39">
        <f t="shared" si="4"/>
        <v>477</v>
      </c>
      <c r="G25" s="404">
        <v>0</v>
      </c>
      <c r="H25" s="404">
        <v>400</v>
      </c>
      <c r="I25" s="39">
        <f t="shared" si="5"/>
        <v>400</v>
      </c>
    </row>
    <row r="26" spans="1:9" ht="12.75">
      <c r="A26" s="541"/>
      <c r="B26" s="543" t="s">
        <v>27</v>
      </c>
      <c r="C26" s="4" t="s">
        <v>6</v>
      </c>
      <c r="D26" s="403">
        <v>55</v>
      </c>
      <c r="E26" s="403">
        <v>6802</v>
      </c>
      <c r="F26" s="39">
        <f t="shared" si="4"/>
        <v>6857</v>
      </c>
      <c r="G26" s="404">
        <v>46</v>
      </c>
      <c r="H26" s="404">
        <v>5806</v>
      </c>
      <c r="I26" s="39">
        <f t="shared" si="5"/>
        <v>5852</v>
      </c>
    </row>
    <row r="27" spans="1:9" ht="12.75">
      <c r="A27" s="541"/>
      <c r="B27" s="544"/>
      <c r="C27" s="4" t="s">
        <v>7</v>
      </c>
      <c r="D27" s="403">
        <v>137</v>
      </c>
      <c r="E27" s="403">
        <v>22</v>
      </c>
      <c r="F27" s="39">
        <f t="shared" si="4"/>
        <v>159</v>
      </c>
      <c r="G27" s="404">
        <v>114</v>
      </c>
      <c r="H27" s="404">
        <v>18</v>
      </c>
      <c r="I27" s="39">
        <f t="shared" si="5"/>
        <v>132</v>
      </c>
    </row>
    <row r="28" spans="1:9" ht="12.75">
      <c r="A28" s="541"/>
      <c r="B28" s="545"/>
      <c r="C28" s="4" t="s">
        <v>8</v>
      </c>
      <c r="D28" s="403">
        <v>0</v>
      </c>
      <c r="E28" s="403">
        <v>1889</v>
      </c>
      <c r="F28" s="39">
        <f t="shared" si="4"/>
        <v>1889</v>
      </c>
      <c r="G28" s="404">
        <v>0</v>
      </c>
      <c r="H28" s="404">
        <v>1600</v>
      </c>
      <c r="I28" s="39">
        <f t="shared" si="5"/>
        <v>1600</v>
      </c>
    </row>
    <row r="29" spans="1:9" ht="12.75">
      <c r="A29" s="541"/>
      <c r="B29" s="534" t="s">
        <v>28</v>
      </c>
      <c r="C29" s="4" t="s">
        <v>6</v>
      </c>
      <c r="D29" s="403">
        <v>6</v>
      </c>
      <c r="E29" s="403">
        <v>8353</v>
      </c>
      <c r="F29" s="39">
        <f t="shared" si="4"/>
        <v>8359</v>
      </c>
      <c r="G29" s="404">
        <v>5</v>
      </c>
      <c r="H29" s="404">
        <v>7045</v>
      </c>
      <c r="I29" s="39">
        <f t="shared" si="5"/>
        <v>7050</v>
      </c>
    </row>
    <row r="30" spans="1:9" ht="12.75">
      <c r="A30" s="541"/>
      <c r="B30" s="535"/>
      <c r="C30" s="4" t="s">
        <v>7</v>
      </c>
      <c r="D30" s="403">
        <v>30</v>
      </c>
      <c r="E30" s="403">
        <v>16</v>
      </c>
      <c r="F30" s="39">
        <f t="shared" si="4"/>
        <v>46</v>
      </c>
      <c r="G30" s="404">
        <v>25</v>
      </c>
      <c r="H30" s="404">
        <v>13</v>
      </c>
      <c r="I30" s="39">
        <f t="shared" si="5"/>
        <v>38</v>
      </c>
    </row>
    <row r="31" spans="1:9" ht="12.75">
      <c r="A31" s="541"/>
      <c r="B31" s="536"/>
      <c r="C31" s="4" t="s">
        <v>8</v>
      </c>
      <c r="D31" s="403">
        <v>0</v>
      </c>
      <c r="E31" s="403">
        <v>3031</v>
      </c>
      <c r="F31" s="39">
        <f t="shared" si="4"/>
        <v>3031</v>
      </c>
      <c r="G31" s="404">
        <v>0</v>
      </c>
      <c r="H31" s="404">
        <v>2623</v>
      </c>
      <c r="I31" s="39">
        <f t="shared" si="5"/>
        <v>2623</v>
      </c>
    </row>
    <row r="32" spans="1:9" ht="12.75">
      <c r="A32" s="541"/>
      <c r="B32" s="534" t="s">
        <v>29</v>
      </c>
      <c r="C32" s="4" t="s">
        <v>6</v>
      </c>
      <c r="D32" s="403">
        <v>433</v>
      </c>
      <c r="E32" s="403">
        <v>1388</v>
      </c>
      <c r="F32" s="39">
        <f t="shared" si="4"/>
        <v>1821</v>
      </c>
      <c r="G32" s="404">
        <v>360</v>
      </c>
      <c r="H32" s="404">
        <v>1174</v>
      </c>
      <c r="I32" s="39">
        <f t="shared" si="5"/>
        <v>1534</v>
      </c>
    </row>
    <row r="33" spans="1:9" ht="12.75">
      <c r="A33" s="541"/>
      <c r="B33" s="535"/>
      <c r="C33" s="4" t="s">
        <v>7</v>
      </c>
      <c r="D33" s="403">
        <v>10</v>
      </c>
      <c r="E33" s="403">
        <v>55</v>
      </c>
      <c r="F33" s="39">
        <f t="shared" si="4"/>
        <v>65</v>
      </c>
      <c r="G33" s="404">
        <v>8</v>
      </c>
      <c r="H33" s="404">
        <v>46</v>
      </c>
      <c r="I33" s="39">
        <f t="shared" si="5"/>
        <v>54</v>
      </c>
    </row>
    <row r="34" spans="1:9" ht="12.75">
      <c r="A34" s="541"/>
      <c r="B34" s="536"/>
      <c r="C34" s="4" t="s">
        <v>8</v>
      </c>
      <c r="D34" s="403">
        <v>50</v>
      </c>
      <c r="E34" s="403">
        <v>522</v>
      </c>
      <c r="F34" s="39">
        <f t="shared" si="4"/>
        <v>572</v>
      </c>
      <c r="G34" s="404">
        <v>41</v>
      </c>
      <c r="H34" s="404">
        <v>440</v>
      </c>
      <c r="I34" s="39">
        <f t="shared" si="5"/>
        <v>481</v>
      </c>
    </row>
    <row r="35" spans="1:9" ht="12.75">
      <c r="A35" s="541"/>
      <c r="B35" s="543" t="s">
        <v>30</v>
      </c>
      <c r="C35" s="4" t="s">
        <v>6</v>
      </c>
      <c r="D35" s="403">
        <v>33</v>
      </c>
      <c r="E35" s="403">
        <v>381</v>
      </c>
      <c r="F35" s="39">
        <f t="shared" si="4"/>
        <v>414</v>
      </c>
      <c r="G35" s="404">
        <v>28</v>
      </c>
      <c r="H35" s="404">
        <v>319</v>
      </c>
      <c r="I35" s="39">
        <f t="shared" si="5"/>
        <v>347</v>
      </c>
    </row>
    <row r="36" spans="1:9" ht="12.75">
      <c r="A36" s="541"/>
      <c r="B36" s="544"/>
      <c r="C36" s="4" t="s">
        <v>7</v>
      </c>
      <c r="D36" s="403">
        <v>4</v>
      </c>
      <c r="E36" s="403">
        <v>7</v>
      </c>
      <c r="F36" s="39">
        <f t="shared" si="4"/>
        <v>11</v>
      </c>
      <c r="G36" s="403">
        <v>3</v>
      </c>
      <c r="H36" s="403">
        <v>6</v>
      </c>
      <c r="I36" s="39">
        <f t="shared" si="5"/>
        <v>9</v>
      </c>
    </row>
    <row r="37" spans="1:9" ht="12.75">
      <c r="A37" s="541"/>
      <c r="B37" s="545"/>
      <c r="C37" s="4" t="s">
        <v>8</v>
      </c>
      <c r="D37" s="403">
        <v>0</v>
      </c>
      <c r="E37" s="403">
        <v>1254</v>
      </c>
      <c r="F37" s="39">
        <f t="shared" si="4"/>
        <v>1254</v>
      </c>
      <c r="G37" s="403">
        <v>0</v>
      </c>
      <c r="H37" s="403">
        <v>1053</v>
      </c>
      <c r="I37" s="39">
        <f t="shared" si="5"/>
        <v>1053</v>
      </c>
    </row>
    <row r="38" spans="1:9" ht="12.75">
      <c r="A38" s="541"/>
      <c r="B38" s="543" t="s">
        <v>373</v>
      </c>
      <c r="C38" s="4" t="s">
        <v>6</v>
      </c>
      <c r="D38" s="403">
        <v>4783</v>
      </c>
      <c r="E38" s="403">
        <v>6511</v>
      </c>
      <c r="F38" s="39">
        <f t="shared" si="4"/>
        <v>11294</v>
      </c>
      <c r="G38" s="403">
        <v>3849</v>
      </c>
      <c r="H38" s="404">
        <v>5596</v>
      </c>
      <c r="I38" s="39">
        <f t="shared" si="5"/>
        <v>9445</v>
      </c>
    </row>
    <row r="39" spans="1:9" ht="12.75">
      <c r="A39" s="541"/>
      <c r="B39" s="544"/>
      <c r="C39" s="4" t="s">
        <v>7</v>
      </c>
      <c r="D39" s="403">
        <v>70</v>
      </c>
      <c r="E39" s="403">
        <v>35</v>
      </c>
      <c r="F39" s="39">
        <f t="shared" si="4"/>
        <v>105</v>
      </c>
      <c r="G39" s="403">
        <v>59</v>
      </c>
      <c r="H39" s="403">
        <v>29</v>
      </c>
      <c r="I39" s="39">
        <f t="shared" si="5"/>
        <v>88</v>
      </c>
    </row>
    <row r="40" spans="1:9" ht="12.75">
      <c r="A40" s="542"/>
      <c r="B40" s="545"/>
      <c r="C40" s="4" t="s">
        <v>8</v>
      </c>
      <c r="D40" s="403">
        <v>0</v>
      </c>
      <c r="E40" s="403">
        <v>25</v>
      </c>
      <c r="F40" s="39">
        <f t="shared" si="4"/>
        <v>25</v>
      </c>
      <c r="G40" s="403">
        <v>0</v>
      </c>
      <c r="H40" s="403">
        <v>21</v>
      </c>
      <c r="I40" s="39">
        <f t="shared" si="5"/>
        <v>21</v>
      </c>
    </row>
    <row r="41" spans="1:9" ht="12.75">
      <c r="A41" s="537" t="s">
        <v>291</v>
      </c>
      <c r="B41" s="538"/>
      <c r="C41" s="539"/>
      <c r="D41" s="51">
        <f aca="true" t="shared" si="6" ref="D41:I41">SUM(D17:D40)</f>
        <v>14146</v>
      </c>
      <c r="E41" s="51">
        <f t="shared" si="6"/>
        <v>55379</v>
      </c>
      <c r="F41" s="51">
        <f t="shared" si="6"/>
        <v>69525</v>
      </c>
      <c r="G41" s="51">
        <f t="shared" si="6"/>
        <v>11608</v>
      </c>
      <c r="H41" s="51">
        <f t="shared" si="6"/>
        <v>47218</v>
      </c>
      <c r="I41" s="51">
        <f t="shared" si="6"/>
        <v>58826</v>
      </c>
    </row>
    <row r="42" spans="1:9" ht="12.75">
      <c r="A42" s="531" t="s">
        <v>17</v>
      </c>
      <c r="B42" s="543" t="s">
        <v>31</v>
      </c>
      <c r="C42" s="4" t="s">
        <v>6</v>
      </c>
      <c r="D42" s="42">
        <v>72</v>
      </c>
      <c r="E42" s="42">
        <v>29988</v>
      </c>
      <c r="F42" s="39">
        <f>D42+E42</f>
        <v>30060</v>
      </c>
      <c r="G42" s="251">
        <v>59</v>
      </c>
      <c r="H42" s="251">
        <v>24626</v>
      </c>
      <c r="I42" s="39">
        <f aca="true" t="shared" si="7" ref="I42:I53">G42+H42</f>
        <v>24685</v>
      </c>
    </row>
    <row r="43" spans="1:9" ht="12.75">
      <c r="A43" s="532"/>
      <c r="B43" s="544"/>
      <c r="C43" s="4" t="s">
        <v>7</v>
      </c>
      <c r="D43" s="42">
        <v>248</v>
      </c>
      <c r="E43" s="42">
        <v>140</v>
      </c>
      <c r="F43" s="39">
        <f>D43+E43</f>
        <v>388</v>
      </c>
      <c r="G43" s="251">
        <v>204</v>
      </c>
      <c r="H43" s="251">
        <v>115</v>
      </c>
      <c r="I43" s="39">
        <f t="shared" si="7"/>
        <v>319</v>
      </c>
    </row>
    <row r="44" spans="1:9" ht="12.75">
      <c r="A44" s="532"/>
      <c r="B44" s="545"/>
      <c r="C44" s="4" t="s">
        <v>8</v>
      </c>
      <c r="D44" s="42">
        <v>0</v>
      </c>
      <c r="E44" s="42">
        <v>135</v>
      </c>
      <c r="F44" s="39">
        <f>D44+E44</f>
        <v>135</v>
      </c>
      <c r="G44" s="251">
        <v>0</v>
      </c>
      <c r="H44" s="251">
        <v>111</v>
      </c>
      <c r="I44" s="39">
        <f t="shared" si="7"/>
        <v>111</v>
      </c>
    </row>
    <row r="45" spans="1:9" ht="12.75">
      <c r="A45" s="532"/>
      <c r="B45" s="543" t="s">
        <v>32</v>
      </c>
      <c r="C45" s="4" t="s">
        <v>6</v>
      </c>
      <c r="D45" s="42">
        <v>3</v>
      </c>
      <c r="E45" s="42">
        <v>247</v>
      </c>
      <c r="F45" s="39">
        <f>D45+E45</f>
        <v>250</v>
      </c>
      <c r="G45" s="251">
        <v>2</v>
      </c>
      <c r="H45" s="251">
        <v>203</v>
      </c>
      <c r="I45" s="39">
        <f t="shared" si="7"/>
        <v>205</v>
      </c>
    </row>
    <row r="46" spans="1:9" ht="12.75">
      <c r="A46" s="532"/>
      <c r="B46" s="544"/>
      <c r="C46" s="4" t="s">
        <v>7</v>
      </c>
      <c r="D46" s="42">
        <v>30</v>
      </c>
      <c r="E46" s="42">
        <v>10</v>
      </c>
      <c r="F46" s="39">
        <f>D46+E46</f>
        <v>40</v>
      </c>
      <c r="G46" s="251">
        <v>25</v>
      </c>
      <c r="H46" s="251">
        <v>8</v>
      </c>
      <c r="I46" s="39">
        <f t="shared" si="7"/>
        <v>33</v>
      </c>
    </row>
    <row r="47" spans="1:9" ht="12.75">
      <c r="A47" s="532"/>
      <c r="B47" s="545"/>
      <c r="C47" s="4" t="s">
        <v>8</v>
      </c>
      <c r="D47" s="42">
        <v>0</v>
      </c>
      <c r="E47" s="42">
        <v>0</v>
      </c>
      <c r="F47" s="39">
        <f aca="true" t="shared" si="8" ref="F47:F53">D47+E47</f>
        <v>0</v>
      </c>
      <c r="G47" s="251">
        <v>0</v>
      </c>
      <c r="H47" s="251">
        <v>0</v>
      </c>
      <c r="I47" s="39">
        <f t="shared" si="7"/>
        <v>0</v>
      </c>
    </row>
    <row r="48" spans="1:9" ht="12.75">
      <c r="A48" s="532"/>
      <c r="B48" s="543" t="s">
        <v>33</v>
      </c>
      <c r="C48" s="4" t="s">
        <v>6</v>
      </c>
      <c r="D48" s="42">
        <v>10</v>
      </c>
      <c r="E48" s="42">
        <v>12093</v>
      </c>
      <c r="F48" s="39">
        <f t="shared" si="8"/>
        <v>12103</v>
      </c>
      <c r="G48" s="251">
        <v>8</v>
      </c>
      <c r="H48" s="251">
        <v>9931</v>
      </c>
      <c r="I48" s="39">
        <f t="shared" si="7"/>
        <v>9939</v>
      </c>
    </row>
    <row r="49" spans="1:9" ht="12.75">
      <c r="A49" s="532"/>
      <c r="B49" s="544"/>
      <c r="C49" s="4" t="s">
        <v>7</v>
      </c>
      <c r="D49" s="42">
        <v>18</v>
      </c>
      <c r="E49" s="42">
        <v>8</v>
      </c>
      <c r="F49" s="39">
        <f t="shared" si="8"/>
        <v>26</v>
      </c>
      <c r="G49" s="251">
        <v>15</v>
      </c>
      <c r="H49" s="251">
        <v>7</v>
      </c>
      <c r="I49" s="39">
        <f t="shared" si="7"/>
        <v>22</v>
      </c>
    </row>
    <row r="50" spans="1:9" ht="12.75">
      <c r="A50" s="532"/>
      <c r="B50" s="545"/>
      <c r="C50" s="4" t="s">
        <v>8</v>
      </c>
      <c r="D50" s="42">
        <v>0</v>
      </c>
      <c r="E50" s="42">
        <v>500</v>
      </c>
      <c r="F50" s="39">
        <f t="shared" si="8"/>
        <v>500</v>
      </c>
      <c r="G50" s="251">
        <v>0</v>
      </c>
      <c r="H50" s="251">
        <v>411</v>
      </c>
      <c r="I50" s="39">
        <f t="shared" si="7"/>
        <v>411</v>
      </c>
    </row>
    <row r="51" spans="1:9" ht="12.75">
      <c r="A51" s="532"/>
      <c r="B51" s="543" t="s">
        <v>34</v>
      </c>
      <c r="C51" s="4" t="s">
        <v>6</v>
      </c>
      <c r="D51" s="42">
        <v>15</v>
      </c>
      <c r="E51" s="42">
        <v>185</v>
      </c>
      <c r="F51" s="39">
        <f t="shared" si="8"/>
        <v>200</v>
      </c>
      <c r="G51" s="251">
        <v>12</v>
      </c>
      <c r="H51" s="251">
        <v>152</v>
      </c>
      <c r="I51" s="39">
        <f t="shared" si="7"/>
        <v>164</v>
      </c>
    </row>
    <row r="52" spans="1:9" ht="12.75">
      <c r="A52" s="532"/>
      <c r="B52" s="544"/>
      <c r="C52" s="4" t="s">
        <v>7</v>
      </c>
      <c r="D52" s="42">
        <v>50</v>
      </c>
      <c r="E52" s="42">
        <v>10</v>
      </c>
      <c r="F52" s="39">
        <f t="shared" si="8"/>
        <v>60</v>
      </c>
      <c r="G52" s="251">
        <v>41</v>
      </c>
      <c r="H52" s="251">
        <v>8</v>
      </c>
      <c r="I52" s="39">
        <f t="shared" si="7"/>
        <v>49</v>
      </c>
    </row>
    <row r="53" spans="1:9" ht="12.75">
      <c r="A53" s="533"/>
      <c r="B53" s="545"/>
      <c r="C53" s="4" t="s">
        <v>8</v>
      </c>
      <c r="D53" s="42">
        <v>0</v>
      </c>
      <c r="E53" s="42">
        <v>1100</v>
      </c>
      <c r="F53" s="39">
        <f t="shared" si="8"/>
        <v>1100</v>
      </c>
      <c r="G53" s="251">
        <v>0</v>
      </c>
      <c r="H53" s="251">
        <v>903</v>
      </c>
      <c r="I53" s="39">
        <f t="shared" si="7"/>
        <v>903</v>
      </c>
    </row>
    <row r="54" spans="1:9" ht="12.75">
      <c r="A54" s="537" t="s">
        <v>291</v>
      </c>
      <c r="B54" s="538"/>
      <c r="C54" s="539"/>
      <c r="D54" s="51">
        <f>SUM(D42:D53)</f>
        <v>446</v>
      </c>
      <c r="E54" s="51">
        <f>SUM(E42:E53)</f>
        <v>44416</v>
      </c>
      <c r="F54" s="236">
        <f>SUM(F42:F53)</f>
        <v>44862</v>
      </c>
      <c r="G54" s="51">
        <f>SUM(G42:G53)</f>
        <v>366</v>
      </c>
      <c r="H54" s="51">
        <f>SUM(H42:H53)</f>
        <v>36475</v>
      </c>
      <c r="I54" s="236">
        <f aca="true" t="shared" si="9" ref="I54:I60">G54+H54</f>
        <v>36841</v>
      </c>
    </row>
    <row r="55" spans="1:9" ht="12.75">
      <c r="A55" s="531" t="s">
        <v>18</v>
      </c>
      <c r="B55" s="543" t="s">
        <v>35</v>
      </c>
      <c r="C55" s="4" t="s">
        <v>6</v>
      </c>
      <c r="D55" s="39">
        <v>1942</v>
      </c>
      <c r="E55" s="39">
        <v>2971</v>
      </c>
      <c r="F55" s="39">
        <f aca="true" t="shared" si="10" ref="F55:F60">D55+E55</f>
        <v>4913</v>
      </c>
      <c r="G55" s="39">
        <v>1640</v>
      </c>
      <c r="H55" s="39">
        <v>2460</v>
      </c>
      <c r="I55" s="39">
        <f t="shared" si="9"/>
        <v>4100</v>
      </c>
    </row>
    <row r="56" spans="1:9" ht="12.75">
      <c r="A56" s="532"/>
      <c r="B56" s="544"/>
      <c r="C56" s="4" t="s">
        <v>7</v>
      </c>
      <c r="D56" s="39">
        <v>0</v>
      </c>
      <c r="E56" s="39">
        <v>0</v>
      </c>
      <c r="F56" s="39">
        <f t="shared" si="10"/>
        <v>0</v>
      </c>
      <c r="G56" s="39">
        <v>0</v>
      </c>
      <c r="H56" s="39">
        <v>0</v>
      </c>
      <c r="I56" s="39">
        <f t="shared" si="9"/>
        <v>0</v>
      </c>
    </row>
    <row r="57" spans="1:9" ht="12.75">
      <c r="A57" s="532"/>
      <c r="B57" s="545"/>
      <c r="C57" s="4" t="s">
        <v>8</v>
      </c>
      <c r="D57" s="39">
        <v>0</v>
      </c>
      <c r="E57" s="39">
        <v>0</v>
      </c>
      <c r="F57" s="39">
        <f t="shared" si="10"/>
        <v>0</v>
      </c>
      <c r="G57" s="39">
        <v>0</v>
      </c>
      <c r="H57" s="39">
        <v>0</v>
      </c>
      <c r="I57" s="39">
        <f t="shared" si="9"/>
        <v>0</v>
      </c>
    </row>
    <row r="58" spans="1:9" ht="12.75">
      <c r="A58" s="532"/>
      <c r="B58" s="543" t="s">
        <v>36</v>
      </c>
      <c r="C58" s="4" t="s">
        <v>6</v>
      </c>
      <c r="D58" s="39">
        <v>0</v>
      </c>
      <c r="E58" s="39">
        <v>13095</v>
      </c>
      <c r="F58" s="39">
        <f t="shared" si="10"/>
        <v>13095</v>
      </c>
      <c r="G58" s="39">
        <v>0</v>
      </c>
      <c r="H58" s="39">
        <v>10777</v>
      </c>
      <c r="I58" s="39">
        <f t="shared" si="9"/>
        <v>10777</v>
      </c>
    </row>
    <row r="59" spans="1:9" ht="12.75">
      <c r="A59" s="532"/>
      <c r="B59" s="544"/>
      <c r="C59" s="4" t="s">
        <v>7</v>
      </c>
      <c r="D59" s="39">
        <v>0</v>
      </c>
      <c r="E59" s="39">
        <v>0</v>
      </c>
      <c r="F59" s="39">
        <f t="shared" si="10"/>
        <v>0</v>
      </c>
      <c r="G59" s="39">
        <v>0</v>
      </c>
      <c r="H59" s="39">
        <v>0</v>
      </c>
      <c r="I59" s="39">
        <f t="shared" si="9"/>
        <v>0</v>
      </c>
    </row>
    <row r="60" spans="1:9" ht="12.75">
      <c r="A60" s="533"/>
      <c r="B60" s="545"/>
      <c r="C60" s="4" t="s">
        <v>8</v>
      </c>
      <c r="D60" s="39">
        <v>0</v>
      </c>
      <c r="E60" s="39">
        <v>2200</v>
      </c>
      <c r="F60" s="39">
        <f t="shared" si="10"/>
        <v>2200</v>
      </c>
      <c r="G60" s="39">
        <v>0</v>
      </c>
      <c r="H60" s="39">
        <v>1793</v>
      </c>
      <c r="I60" s="39">
        <f t="shared" si="9"/>
        <v>1793</v>
      </c>
    </row>
    <row r="61" spans="1:9" ht="12.75">
      <c r="A61" s="537" t="s">
        <v>291</v>
      </c>
      <c r="B61" s="538"/>
      <c r="C61" s="539"/>
      <c r="D61" s="51">
        <f aca="true" t="shared" si="11" ref="D61:I61">SUM(D55:D60)</f>
        <v>1942</v>
      </c>
      <c r="E61" s="51">
        <f t="shared" si="11"/>
        <v>18266</v>
      </c>
      <c r="F61" s="51">
        <f t="shared" si="11"/>
        <v>20208</v>
      </c>
      <c r="G61" s="51">
        <f t="shared" si="11"/>
        <v>1640</v>
      </c>
      <c r="H61" s="51">
        <f t="shared" si="11"/>
        <v>15030</v>
      </c>
      <c r="I61" s="51">
        <f t="shared" si="11"/>
        <v>16670</v>
      </c>
    </row>
    <row r="62" spans="1:9" ht="12.75">
      <c r="A62" s="546" t="s">
        <v>19</v>
      </c>
      <c r="B62" s="546"/>
      <c r="C62" s="5" t="s">
        <v>6</v>
      </c>
      <c r="D62" s="140">
        <f aca="true" t="shared" si="12" ref="D62:I64">D7+D10+D13+D17+D20+D23+D26+D29+D32+D35+D38+D42+D45+D48+D51+D55+D58</f>
        <v>47878</v>
      </c>
      <c r="E62" s="140">
        <f t="shared" si="12"/>
        <v>165979</v>
      </c>
      <c r="F62" s="140">
        <f t="shared" si="12"/>
        <v>213857</v>
      </c>
      <c r="G62" s="140">
        <f t="shared" si="12"/>
        <v>40128.95315</v>
      </c>
      <c r="H62" s="140">
        <f t="shared" si="12"/>
        <v>141927.5831</v>
      </c>
      <c r="I62" s="140">
        <f t="shared" si="12"/>
        <v>182056.53625</v>
      </c>
    </row>
    <row r="63" spans="1:9" ht="12.75">
      <c r="A63" s="546"/>
      <c r="B63" s="546"/>
      <c r="C63" s="5" t="s">
        <v>7</v>
      </c>
      <c r="D63" s="140">
        <f t="shared" si="12"/>
        <v>1661</v>
      </c>
      <c r="E63" s="140">
        <f t="shared" si="12"/>
        <v>848</v>
      </c>
      <c r="F63" s="140">
        <f t="shared" si="12"/>
        <v>2509</v>
      </c>
      <c r="G63" s="140">
        <f t="shared" si="12"/>
        <v>1390.6965500000001</v>
      </c>
      <c r="H63" s="140">
        <f t="shared" si="12"/>
        <v>732.5319</v>
      </c>
      <c r="I63" s="140">
        <f t="shared" si="12"/>
        <v>2123.22845</v>
      </c>
    </row>
    <row r="64" spans="1:9" ht="12.75">
      <c r="A64" s="546"/>
      <c r="B64" s="546"/>
      <c r="C64" s="5" t="s">
        <v>8</v>
      </c>
      <c r="D64" s="140">
        <f t="shared" si="12"/>
        <v>61</v>
      </c>
      <c r="E64" s="140">
        <f t="shared" si="12"/>
        <v>16694</v>
      </c>
      <c r="F64" s="140">
        <f t="shared" si="12"/>
        <v>16755</v>
      </c>
      <c r="G64" s="140">
        <f t="shared" si="12"/>
        <v>50</v>
      </c>
      <c r="H64" s="140">
        <f t="shared" si="12"/>
        <v>14276.463</v>
      </c>
      <c r="I64" s="140">
        <f t="shared" si="12"/>
        <v>14326.463</v>
      </c>
    </row>
    <row r="65" spans="1:9" ht="12.75">
      <c r="A65" s="523" t="s">
        <v>9</v>
      </c>
      <c r="B65" s="524"/>
      <c r="C65" s="524"/>
      <c r="D65" s="52">
        <f aca="true" t="shared" si="13" ref="D65:I65">SUM(D62:D64)</f>
        <v>49600</v>
      </c>
      <c r="E65" s="52">
        <f t="shared" si="13"/>
        <v>183521</v>
      </c>
      <c r="F65" s="52">
        <f>SUM(F62:F64)</f>
        <v>233121</v>
      </c>
      <c r="G65" s="52">
        <f>SUM(G62:G64)</f>
        <v>41569.6497</v>
      </c>
      <c r="H65" s="52">
        <f>SUM(H62:H64)</f>
        <v>156936.57799999998</v>
      </c>
      <c r="I65" s="52">
        <f t="shared" si="13"/>
        <v>198506.2277</v>
      </c>
    </row>
    <row r="72" ht="12.75" customHeight="1"/>
    <row r="74" ht="12.75" customHeight="1"/>
    <row r="77" ht="12.75" customHeight="1"/>
    <row r="84" ht="12.75" customHeight="1"/>
    <row r="96" ht="12.75" customHeight="1"/>
    <row r="99" ht="12.75" customHeight="1"/>
    <row r="109" ht="12.75" customHeight="1"/>
    <row r="122" ht="12.75" customHeight="1"/>
    <row r="139" ht="12.75" customHeight="1"/>
    <row r="141" ht="12.75" customHeight="1"/>
    <row r="144" ht="12.75" customHeight="1"/>
    <row r="151" ht="12.75" customHeight="1"/>
    <row r="163" ht="12.75" customHeight="1"/>
    <row r="166" ht="12.75" customHeight="1"/>
    <row r="176" ht="12.75" customHeight="1"/>
    <row r="189" ht="12.75" customHeight="1"/>
  </sheetData>
  <sheetProtection/>
  <mergeCells count="35">
    <mergeCell ref="D5:F5"/>
    <mergeCell ref="B13:B15"/>
    <mergeCell ref="A5:A6"/>
    <mergeCell ref="B5:B6"/>
    <mergeCell ref="C5:C6"/>
    <mergeCell ref="B10:B12"/>
    <mergeCell ref="A65:C65"/>
    <mergeCell ref="B42:B44"/>
    <mergeCell ref="B45:B47"/>
    <mergeCell ref="B48:B50"/>
    <mergeCell ref="B51:B53"/>
    <mergeCell ref="B55:B57"/>
    <mergeCell ref="B58:B60"/>
    <mergeCell ref="A42:A53"/>
    <mergeCell ref="A55:A60"/>
    <mergeCell ref="A62:B64"/>
    <mergeCell ref="B35:B37"/>
    <mergeCell ref="A41:C41"/>
    <mergeCell ref="A54:C54"/>
    <mergeCell ref="A17:A40"/>
    <mergeCell ref="B38:B40"/>
    <mergeCell ref="B20:B22"/>
    <mergeCell ref="B23:B25"/>
    <mergeCell ref="B26:B28"/>
    <mergeCell ref="B29:B31"/>
    <mergeCell ref="A61:C61"/>
    <mergeCell ref="A3:I3"/>
    <mergeCell ref="A1:C1"/>
    <mergeCell ref="A2:B2"/>
    <mergeCell ref="B17:B19"/>
    <mergeCell ref="G5:I5"/>
    <mergeCell ref="A16:C16"/>
    <mergeCell ref="A7:A15"/>
    <mergeCell ref="B7:B9"/>
    <mergeCell ref="B32:B34"/>
  </mergeCells>
  <printOptions horizontalCentered="1"/>
  <pageMargins left="0.9448818897637796" right="0.5511811023622047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17" sqref="I17"/>
    </sheetView>
  </sheetViews>
  <sheetFormatPr defaultColWidth="9.140625" defaultRowHeight="12.75"/>
  <cols>
    <col min="3" max="3" width="14.7109375" style="0" customWidth="1"/>
  </cols>
  <sheetData>
    <row r="1" spans="1:3" ht="12.75">
      <c r="A1" s="497" t="s">
        <v>22</v>
      </c>
      <c r="B1" s="497"/>
      <c r="C1" s="497"/>
    </row>
    <row r="2" spans="1:5" ht="12.75">
      <c r="A2" s="497" t="s">
        <v>23</v>
      </c>
      <c r="B2" s="497"/>
      <c r="C2" s="3"/>
      <c r="E2" s="2" t="s">
        <v>21</v>
      </c>
    </row>
    <row r="3" spans="1:9" ht="12.75">
      <c r="A3" s="498" t="s">
        <v>500</v>
      </c>
      <c r="B3" s="498"/>
      <c r="C3" s="498"/>
      <c r="D3" s="498"/>
      <c r="E3" s="498"/>
      <c r="F3" s="498"/>
      <c r="G3" s="498"/>
      <c r="H3" s="498"/>
      <c r="I3" s="498"/>
    </row>
    <row r="4" ht="12.75">
      <c r="I4" s="28" t="s">
        <v>20</v>
      </c>
    </row>
    <row r="5" spans="1:9" ht="12.75">
      <c r="A5" s="499" t="s">
        <v>14</v>
      </c>
      <c r="B5" s="528" t="s">
        <v>0</v>
      </c>
      <c r="C5" s="499" t="s">
        <v>1</v>
      </c>
      <c r="D5" s="530" t="s">
        <v>57</v>
      </c>
      <c r="E5" s="530"/>
      <c r="F5" s="530"/>
      <c r="G5" s="530" t="s">
        <v>58</v>
      </c>
      <c r="H5" s="530"/>
      <c r="I5" s="530"/>
    </row>
    <row r="6" spans="1:9" ht="12.75">
      <c r="A6" s="501"/>
      <c r="B6" s="529"/>
      <c r="C6" s="501"/>
      <c r="D6" s="169" t="s">
        <v>2</v>
      </c>
      <c r="E6" s="169" t="s">
        <v>3</v>
      </c>
      <c r="F6" s="169" t="s">
        <v>4</v>
      </c>
      <c r="G6" s="169" t="s">
        <v>5</v>
      </c>
      <c r="H6" s="169" t="s">
        <v>3</v>
      </c>
      <c r="I6" s="169" t="s">
        <v>4</v>
      </c>
    </row>
    <row r="7" spans="1:9" ht="12.75">
      <c r="A7" s="531" t="s">
        <v>10</v>
      </c>
      <c r="B7" s="534" t="s">
        <v>11</v>
      </c>
      <c r="C7" s="4" t="s">
        <v>6</v>
      </c>
      <c r="D7" s="39">
        <v>260</v>
      </c>
      <c r="E7" s="39">
        <v>350</v>
      </c>
      <c r="F7" s="39">
        <f>D7+E7</f>
        <v>610</v>
      </c>
      <c r="G7" s="39">
        <f>D7*0.845</f>
        <v>219.7</v>
      </c>
      <c r="H7" s="39">
        <f>E7*0.889</f>
        <v>311.15</v>
      </c>
      <c r="I7" s="39">
        <f>G7+H7</f>
        <v>530.8499999999999</v>
      </c>
    </row>
    <row r="8" spans="1:9" ht="12.75">
      <c r="A8" s="532"/>
      <c r="B8" s="535"/>
      <c r="C8" s="4" t="s">
        <v>7</v>
      </c>
      <c r="D8" s="39">
        <v>90</v>
      </c>
      <c r="E8" s="39">
        <v>50</v>
      </c>
      <c r="F8" s="39">
        <f>D8+E8</f>
        <v>140</v>
      </c>
      <c r="G8" s="39">
        <f>D8*0.845</f>
        <v>76.05</v>
      </c>
      <c r="H8" s="39">
        <f>E8*0.889</f>
        <v>44.45</v>
      </c>
      <c r="I8" s="39">
        <f>G8+H8</f>
        <v>120.5</v>
      </c>
    </row>
    <row r="9" spans="1:9" ht="12.75">
      <c r="A9" s="532"/>
      <c r="B9" s="536"/>
      <c r="C9" s="4" t="s">
        <v>8</v>
      </c>
      <c r="D9" s="39">
        <v>0</v>
      </c>
      <c r="E9" s="39">
        <v>0</v>
      </c>
      <c r="F9" s="39">
        <f>D9+E9</f>
        <v>0</v>
      </c>
      <c r="G9" s="39">
        <f>D9*0.845</f>
        <v>0</v>
      </c>
      <c r="H9" s="39">
        <f>E9*0.889</f>
        <v>0</v>
      </c>
      <c r="I9" s="39">
        <f>G9+H9</f>
        <v>0</v>
      </c>
    </row>
    <row r="10" spans="1:9" ht="12.75">
      <c r="A10" s="532"/>
      <c r="B10" s="534" t="s">
        <v>12</v>
      </c>
      <c r="C10" s="4" t="s">
        <v>6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</row>
    <row r="11" spans="1:9" ht="12.75">
      <c r="A11" s="532"/>
      <c r="B11" s="535"/>
      <c r="C11" s="4" t="s">
        <v>7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</row>
    <row r="12" spans="1:9" ht="12.75">
      <c r="A12" s="532"/>
      <c r="B12" s="536"/>
      <c r="C12" s="4" t="s">
        <v>8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</row>
    <row r="13" spans="1:9" ht="12.75">
      <c r="A13" s="532"/>
      <c r="B13" s="534" t="s">
        <v>13</v>
      </c>
      <c r="C13" s="4" t="s">
        <v>6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1:9" ht="12.75">
      <c r="A14" s="532"/>
      <c r="B14" s="535"/>
      <c r="C14" s="4" t="s">
        <v>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1:9" ht="12.75">
      <c r="A15" s="533"/>
      <c r="B15" s="536"/>
      <c r="C15" s="4" t="s">
        <v>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1:9" ht="12.75">
      <c r="A16" s="537" t="s">
        <v>291</v>
      </c>
      <c r="B16" s="538"/>
      <c r="C16" s="539"/>
      <c r="D16" s="51">
        <f>SUM(D7:D15)</f>
        <v>350</v>
      </c>
      <c r="E16" s="51">
        <f>SUM(E7:E15)</f>
        <v>400</v>
      </c>
      <c r="F16" s="51">
        <f>SUM(F7:F15)</f>
        <v>750</v>
      </c>
      <c r="G16" s="51">
        <f>SUM(G7:G15)</f>
        <v>295.75</v>
      </c>
      <c r="H16" s="51">
        <f>SUM(H7:H15)</f>
        <v>355.59999999999997</v>
      </c>
      <c r="I16" s="51">
        <f>G16+H16</f>
        <v>651.3499999999999</v>
      </c>
    </row>
    <row r="17" spans="1:9" ht="10.5" customHeight="1">
      <c r="A17" s="540" t="s">
        <v>16</v>
      </c>
      <c r="B17" s="543" t="s">
        <v>24</v>
      </c>
      <c r="C17" s="4" t="s">
        <v>6</v>
      </c>
      <c r="D17" s="39">
        <v>178</v>
      </c>
      <c r="E17" s="39">
        <v>350</v>
      </c>
      <c r="F17" s="39">
        <f aca="true" t="shared" si="0" ref="F17:F40">D17+E17</f>
        <v>528</v>
      </c>
      <c r="G17" s="39">
        <v>149</v>
      </c>
      <c r="H17" s="39">
        <v>297</v>
      </c>
      <c r="I17" s="39">
        <f aca="true" t="shared" si="1" ref="I17:I40">G17+H17</f>
        <v>446</v>
      </c>
    </row>
    <row r="18" spans="1:9" ht="10.5" customHeight="1">
      <c r="A18" s="541"/>
      <c r="B18" s="544"/>
      <c r="C18" s="4" t="s">
        <v>7</v>
      </c>
      <c r="D18" s="39">
        <v>0</v>
      </c>
      <c r="E18" s="39">
        <v>0</v>
      </c>
      <c r="F18" s="39">
        <f t="shared" si="0"/>
        <v>0</v>
      </c>
      <c r="G18" s="39">
        <v>0</v>
      </c>
      <c r="H18" s="39">
        <v>0</v>
      </c>
      <c r="I18" s="39">
        <f t="shared" si="1"/>
        <v>0</v>
      </c>
    </row>
    <row r="19" spans="1:9" ht="9.75" customHeight="1">
      <c r="A19" s="541"/>
      <c r="B19" s="545"/>
      <c r="C19" s="4" t="s">
        <v>8</v>
      </c>
      <c r="D19" s="39">
        <v>0</v>
      </c>
      <c r="E19" s="39">
        <v>0</v>
      </c>
      <c r="F19" s="39">
        <f t="shared" si="0"/>
        <v>0</v>
      </c>
      <c r="G19" s="39">
        <v>0</v>
      </c>
      <c r="H19" s="39">
        <v>0</v>
      </c>
      <c r="I19" s="39">
        <f t="shared" si="1"/>
        <v>0</v>
      </c>
    </row>
    <row r="20" spans="1:9" ht="9.75" customHeight="1">
      <c r="A20" s="541"/>
      <c r="B20" s="543" t="s">
        <v>25</v>
      </c>
      <c r="C20" s="4" t="s">
        <v>6</v>
      </c>
      <c r="D20" s="39">
        <v>0</v>
      </c>
      <c r="E20" s="39">
        <v>0</v>
      </c>
      <c r="F20" s="39">
        <f t="shared" si="0"/>
        <v>0</v>
      </c>
      <c r="G20" s="39">
        <v>0</v>
      </c>
      <c r="H20" s="39">
        <v>0</v>
      </c>
      <c r="I20" s="39">
        <f t="shared" si="1"/>
        <v>0</v>
      </c>
    </row>
    <row r="21" spans="1:9" ht="10.5" customHeight="1">
      <c r="A21" s="541"/>
      <c r="B21" s="544"/>
      <c r="C21" s="4" t="s">
        <v>7</v>
      </c>
      <c r="D21" s="39">
        <v>0</v>
      </c>
      <c r="E21" s="39">
        <v>0</v>
      </c>
      <c r="F21" s="39">
        <f t="shared" si="0"/>
        <v>0</v>
      </c>
      <c r="G21" s="39">
        <v>0</v>
      </c>
      <c r="H21" s="39">
        <v>0</v>
      </c>
      <c r="I21" s="39">
        <f t="shared" si="1"/>
        <v>0</v>
      </c>
    </row>
    <row r="22" spans="1:9" ht="10.5" customHeight="1">
      <c r="A22" s="541"/>
      <c r="B22" s="545"/>
      <c r="C22" s="4" t="s">
        <v>8</v>
      </c>
      <c r="D22" s="39">
        <v>0</v>
      </c>
      <c r="E22" s="39">
        <v>0</v>
      </c>
      <c r="F22" s="39">
        <f t="shared" si="0"/>
        <v>0</v>
      </c>
      <c r="G22" s="39">
        <v>0</v>
      </c>
      <c r="H22" s="39">
        <v>0</v>
      </c>
      <c r="I22" s="39">
        <f t="shared" si="1"/>
        <v>0</v>
      </c>
    </row>
    <row r="23" spans="1:9" ht="10.5" customHeight="1">
      <c r="A23" s="541"/>
      <c r="B23" s="543" t="s">
        <v>26</v>
      </c>
      <c r="C23" s="4" t="s">
        <v>6</v>
      </c>
      <c r="D23" s="39">
        <v>0</v>
      </c>
      <c r="E23" s="39">
        <v>0</v>
      </c>
      <c r="F23" s="39">
        <f t="shared" si="0"/>
        <v>0</v>
      </c>
      <c r="G23" s="39">
        <v>0</v>
      </c>
      <c r="H23" s="39">
        <v>0</v>
      </c>
      <c r="I23" s="39">
        <f t="shared" si="1"/>
        <v>0</v>
      </c>
    </row>
    <row r="24" spans="1:9" ht="10.5" customHeight="1">
      <c r="A24" s="541"/>
      <c r="B24" s="544"/>
      <c r="C24" s="4" t="s">
        <v>7</v>
      </c>
      <c r="D24" s="39">
        <v>0</v>
      </c>
      <c r="E24" s="39">
        <v>0</v>
      </c>
      <c r="F24" s="39">
        <f t="shared" si="0"/>
        <v>0</v>
      </c>
      <c r="G24" s="39">
        <v>0</v>
      </c>
      <c r="H24" s="39">
        <v>0</v>
      </c>
      <c r="I24" s="39">
        <f t="shared" si="1"/>
        <v>0</v>
      </c>
    </row>
    <row r="25" spans="1:9" ht="10.5" customHeight="1">
      <c r="A25" s="541"/>
      <c r="B25" s="545"/>
      <c r="C25" s="4" t="s">
        <v>8</v>
      </c>
      <c r="D25" s="39">
        <v>0</v>
      </c>
      <c r="E25" s="39">
        <v>0</v>
      </c>
      <c r="F25" s="39">
        <f t="shared" si="0"/>
        <v>0</v>
      </c>
      <c r="G25" s="39">
        <v>0</v>
      </c>
      <c r="H25" s="39">
        <v>0</v>
      </c>
      <c r="I25" s="39">
        <f t="shared" si="1"/>
        <v>0</v>
      </c>
    </row>
    <row r="26" spans="1:9" ht="9.75" customHeight="1">
      <c r="A26" s="541"/>
      <c r="B26" s="543" t="s">
        <v>27</v>
      </c>
      <c r="C26" s="4" t="s">
        <v>6</v>
      </c>
      <c r="D26" s="39">
        <v>0</v>
      </c>
      <c r="E26" s="39">
        <v>0</v>
      </c>
      <c r="F26" s="39">
        <f t="shared" si="0"/>
        <v>0</v>
      </c>
      <c r="G26" s="39">
        <v>0</v>
      </c>
      <c r="H26" s="39">
        <v>0</v>
      </c>
      <c r="I26" s="39">
        <f t="shared" si="1"/>
        <v>0</v>
      </c>
    </row>
    <row r="27" spans="1:9" ht="9.75" customHeight="1">
      <c r="A27" s="541"/>
      <c r="B27" s="544"/>
      <c r="C27" s="4" t="s">
        <v>7</v>
      </c>
      <c r="D27" s="39">
        <v>0</v>
      </c>
      <c r="E27" s="39">
        <v>0</v>
      </c>
      <c r="F27" s="39">
        <f t="shared" si="0"/>
        <v>0</v>
      </c>
      <c r="G27" s="39">
        <v>0</v>
      </c>
      <c r="H27" s="39">
        <v>0</v>
      </c>
      <c r="I27" s="39">
        <f t="shared" si="1"/>
        <v>0</v>
      </c>
    </row>
    <row r="28" spans="1:9" ht="9.75" customHeight="1">
      <c r="A28" s="541"/>
      <c r="B28" s="545"/>
      <c r="C28" s="4" t="s">
        <v>8</v>
      </c>
      <c r="D28" s="39">
        <v>0</v>
      </c>
      <c r="E28" s="39">
        <v>0</v>
      </c>
      <c r="F28" s="39">
        <f t="shared" si="0"/>
        <v>0</v>
      </c>
      <c r="G28" s="39">
        <v>0</v>
      </c>
      <c r="H28" s="39">
        <v>0</v>
      </c>
      <c r="I28" s="39">
        <f t="shared" si="1"/>
        <v>0</v>
      </c>
    </row>
    <row r="29" spans="1:9" ht="11.25" customHeight="1">
      <c r="A29" s="541"/>
      <c r="B29" s="534" t="s">
        <v>28</v>
      </c>
      <c r="C29" s="4" t="s">
        <v>6</v>
      </c>
      <c r="D29" s="39">
        <v>0</v>
      </c>
      <c r="E29" s="39">
        <v>0</v>
      </c>
      <c r="F29" s="39">
        <f t="shared" si="0"/>
        <v>0</v>
      </c>
      <c r="G29" s="39">
        <v>0</v>
      </c>
      <c r="H29" s="39">
        <v>0</v>
      </c>
      <c r="I29" s="39">
        <f t="shared" si="1"/>
        <v>0</v>
      </c>
    </row>
    <row r="30" spans="1:9" ht="10.5" customHeight="1">
      <c r="A30" s="541"/>
      <c r="B30" s="535"/>
      <c r="C30" s="4" t="s">
        <v>7</v>
      </c>
      <c r="D30" s="39">
        <v>0</v>
      </c>
      <c r="E30" s="39">
        <v>0</v>
      </c>
      <c r="F30" s="39">
        <f t="shared" si="0"/>
        <v>0</v>
      </c>
      <c r="G30" s="39">
        <v>0</v>
      </c>
      <c r="H30" s="39">
        <v>0</v>
      </c>
      <c r="I30" s="39">
        <f t="shared" si="1"/>
        <v>0</v>
      </c>
    </row>
    <row r="31" spans="1:9" ht="10.5" customHeight="1">
      <c r="A31" s="541"/>
      <c r="B31" s="536"/>
      <c r="C31" s="4" t="s">
        <v>8</v>
      </c>
      <c r="D31" s="39">
        <v>0</v>
      </c>
      <c r="E31" s="39">
        <v>0</v>
      </c>
      <c r="F31" s="39">
        <f t="shared" si="0"/>
        <v>0</v>
      </c>
      <c r="G31" s="39">
        <v>0</v>
      </c>
      <c r="H31" s="39">
        <v>0</v>
      </c>
      <c r="I31" s="39">
        <f t="shared" si="1"/>
        <v>0</v>
      </c>
    </row>
    <row r="32" spans="1:9" ht="10.5" customHeight="1">
      <c r="A32" s="541"/>
      <c r="B32" s="534" t="s">
        <v>29</v>
      </c>
      <c r="C32" s="4" t="s">
        <v>6</v>
      </c>
      <c r="D32" s="39">
        <v>0</v>
      </c>
      <c r="E32" s="39">
        <v>0</v>
      </c>
      <c r="F32" s="39">
        <f t="shared" si="0"/>
        <v>0</v>
      </c>
      <c r="G32" s="39">
        <v>0</v>
      </c>
      <c r="H32" s="39">
        <v>0</v>
      </c>
      <c r="I32" s="39">
        <f t="shared" si="1"/>
        <v>0</v>
      </c>
    </row>
    <row r="33" spans="1:9" ht="10.5" customHeight="1">
      <c r="A33" s="541"/>
      <c r="B33" s="535"/>
      <c r="C33" s="4" t="s">
        <v>7</v>
      </c>
      <c r="D33" s="39">
        <v>0</v>
      </c>
      <c r="E33" s="39">
        <v>0</v>
      </c>
      <c r="F33" s="39">
        <f t="shared" si="0"/>
        <v>0</v>
      </c>
      <c r="G33" s="39">
        <v>0</v>
      </c>
      <c r="H33" s="39">
        <v>0</v>
      </c>
      <c r="I33" s="39">
        <f t="shared" si="1"/>
        <v>0</v>
      </c>
    </row>
    <row r="34" spans="1:9" ht="9.75" customHeight="1">
      <c r="A34" s="541"/>
      <c r="B34" s="536"/>
      <c r="C34" s="4" t="s">
        <v>8</v>
      </c>
      <c r="D34" s="39">
        <v>0</v>
      </c>
      <c r="E34" s="39">
        <v>0</v>
      </c>
      <c r="F34" s="39">
        <f t="shared" si="0"/>
        <v>0</v>
      </c>
      <c r="G34" s="39">
        <v>0</v>
      </c>
      <c r="H34" s="39">
        <v>0</v>
      </c>
      <c r="I34" s="39">
        <f t="shared" si="1"/>
        <v>0</v>
      </c>
    </row>
    <row r="35" spans="1:9" ht="10.5" customHeight="1">
      <c r="A35" s="541"/>
      <c r="B35" s="543" t="s">
        <v>30</v>
      </c>
      <c r="C35" s="4" t="s">
        <v>6</v>
      </c>
      <c r="D35" s="39">
        <v>0</v>
      </c>
      <c r="E35" s="39">
        <v>0</v>
      </c>
      <c r="F35" s="39">
        <f t="shared" si="0"/>
        <v>0</v>
      </c>
      <c r="G35" s="39">
        <v>0</v>
      </c>
      <c r="H35" s="39">
        <v>0</v>
      </c>
      <c r="I35" s="39">
        <f t="shared" si="1"/>
        <v>0</v>
      </c>
    </row>
    <row r="36" spans="1:9" ht="9.75" customHeight="1">
      <c r="A36" s="541"/>
      <c r="B36" s="544"/>
      <c r="C36" s="4" t="s">
        <v>7</v>
      </c>
      <c r="D36" s="39">
        <v>0</v>
      </c>
      <c r="E36" s="39">
        <v>0</v>
      </c>
      <c r="F36" s="39">
        <f t="shared" si="0"/>
        <v>0</v>
      </c>
      <c r="G36" s="39">
        <v>0</v>
      </c>
      <c r="H36" s="39">
        <v>0</v>
      </c>
      <c r="I36" s="39">
        <f t="shared" si="1"/>
        <v>0</v>
      </c>
    </row>
    <row r="37" spans="1:9" ht="10.5" customHeight="1">
      <c r="A37" s="541"/>
      <c r="B37" s="545"/>
      <c r="C37" s="4" t="s">
        <v>8</v>
      </c>
      <c r="D37" s="39">
        <v>0</v>
      </c>
      <c r="E37" s="39">
        <v>0</v>
      </c>
      <c r="F37" s="39">
        <f t="shared" si="0"/>
        <v>0</v>
      </c>
      <c r="G37" s="39">
        <v>0</v>
      </c>
      <c r="H37" s="39">
        <v>0</v>
      </c>
      <c r="I37" s="39">
        <f t="shared" si="1"/>
        <v>0</v>
      </c>
    </row>
    <row r="38" spans="1:9" ht="9.75" customHeight="1">
      <c r="A38" s="541"/>
      <c r="B38" s="543" t="s">
        <v>373</v>
      </c>
      <c r="C38" s="4" t="s">
        <v>6</v>
      </c>
      <c r="D38" s="39">
        <v>0</v>
      </c>
      <c r="E38" s="39">
        <v>0</v>
      </c>
      <c r="F38" s="39">
        <f t="shared" si="0"/>
        <v>0</v>
      </c>
      <c r="G38" s="39">
        <v>0</v>
      </c>
      <c r="H38" s="39">
        <v>0</v>
      </c>
      <c r="I38" s="39">
        <f t="shared" si="1"/>
        <v>0</v>
      </c>
    </row>
    <row r="39" spans="1:9" ht="9.75" customHeight="1">
      <c r="A39" s="541"/>
      <c r="B39" s="544"/>
      <c r="C39" s="4" t="s">
        <v>7</v>
      </c>
      <c r="D39" s="39">
        <v>0</v>
      </c>
      <c r="E39" s="39">
        <v>0</v>
      </c>
      <c r="F39" s="39">
        <f t="shared" si="0"/>
        <v>0</v>
      </c>
      <c r="G39" s="39">
        <v>0</v>
      </c>
      <c r="H39" s="39">
        <v>0</v>
      </c>
      <c r="I39" s="39">
        <f t="shared" si="1"/>
        <v>0</v>
      </c>
    </row>
    <row r="40" spans="1:9" ht="10.5" customHeight="1">
      <c r="A40" s="542"/>
      <c r="B40" s="545"/>
      <c r="C40" s="4" t="s">
        <v>8</v>
      </c>
      <c r="D40" s="39">
        <v>0</v>
      </c>
      <c r="E40" s="39">
        <v>0</v>
      </c>
      <c r="F40" s="39">
        <f t="shared" si="0"/>
        <v>0</v>
      </c>
      <c r="G40" s="39">
        <v>0</v>
      </c>
      <c r="H40" s="39">
        <v>0</v>
      </c>
      <c r="I40" s="39">
        <f t="shared" si="1"/>
        <v>0</v>
      </c>
    </row>
    <row r="41" spans="1:9" ht="12.75">
      <c r="A41" s="537" t="s">
        <v>291</v>
      </c>
      <c r="B41" s="538"/>
      <c r="C41" s="539"/>
      <c r="D41" s="51">
        <f aca="true" t="shared" si="2" ref="D41:I41">SUM(D17:D40)</f>
        <v>178</v>
      </c>
      <c r="E41" s="51">
        <f t="shared" si="2"/>
        <v>350</v>
      </c>
      <c r="F41" s="51">
        <f t="shared" si="2"/>
        <v>528</v>
      </c>
      <c r="G41" s="51">
        <f t="shared" si="2"/>
        <v>149</v>
      </c>
      <c r="H41" s="51">
        <f t="shared" si="2"/>
        <v>297</v>
      </c>
      <c r="I41" s="51">
        <f t="shared" si="2"/>
        <v>446</v>
      </c>
    </row>
    <row r="42" spans="1:9" ht="10.5" customHeight="1">
      <c r="A42" s="531" t="s">
        <v>17</v>
      </c>
      <c r="B42" s="543" t="s">
        <v>31</v>
      </c>
      <c r="C42" s="4" t="s">
        <v>6</v>
      </c>
      <c r="D42" s="42">
        <v>0</v>
      </c>
      <c r="E42" s="42">
        <v>0</v>
      </c>
      <c r="F42" s="39">
        <v>0</v>
      </c>
      <c r="G42" s="42">
        <v>0</v>
      </c>
      <c r="H42" s="42">
        <v>0</v>
      </c>
      <c r="I42" s="39">
        <f aca="true" t="shared" si="3" ref="I42:I60">G42+H42</f>
        <v>0</v>
      </c>
    </row>
    <row r="43" spans="1:9" ht="9.75" customHeight="1">
      <c r="A43" s="532"/>
      <c r="B43" s="544"/>
      <c r="C43" s="4" t="s">
        <v>7</v>
      </c>
      <c r="D43" s="42">
        <v>0</v>
      </c>
      <c r="E43" s="42">
        <v>0</v>
      </c>
      <c r="F43" s="39">
        <f>D43+E43</f>
        <v>0</v>
      </c>
      <c r="G43" s="42">
        <v>0</v>
      </c>
      <c r="H43" s="42">
        <v>0</v>
      </c>
      <c r="I43" s="39">
        <f t="shared" si="3"/>
        <v>0</v>
      </c>
    </row>
    <row r="44" spans="1:9" ht="10.5" customHeight="1">
      <c r="A44" s="532"/>
      <c r="B44" s="545"/>
      <c r="C44" s="4" t="s">
        <v>8</v>
      </c>
      <c r="D44" s="42">
        <v>0</v>
      </c>
      <c r="E44" s="42">
        <v>0</v>
      </c>
      <c r="F44" s="39">
        <f>D44+E44</f>
        <v>0</v>
      </c>
      <c r="G44" s="42">
        <v>0</v>
      </c>
      <c r="H44" s="42">
        <v>0</v>
      </c>
      <c r="I44" s="39">
        <f t="shared" si="3"/>
        <v>0</v>
      </c>
    </row>
    <row r="45" spans="1:9" ht="10.5" customHeight="1">
      <c r="A45" s="532"/>
      <c r="B45" s="543" t="s">
        <v>32</v>
      </c>
      <c r="C45" s="4" t="s">
        <v>6</v>
      </c>
      <c r="D45" s="42">
        <v>0</v>
      </c>
      <c r="E45" s="42">
        <v>0</v>
      </c>
      <c r="F45" s="39">
        <f>D45+E45</f>
        <v>0</v>
      </c>
      <c r="G45" s="42">
        <v>0</v>
      </c>
      <c r="H45" s="42">
        <v>0</v>
      </c>
      <c r="I45" s="39">
        <f t="shared" si="3"/>
        <v>0</v>
      </c>
    </row>
    <row r="46" spans="1:9" ht="10.5" customHeight="1">
      <c r="A46" s="532"/>
      <c r="B46" s="544"/>
      <c r="C46" s="4" t="s">
        <v>7</v>
      </c>
      <c r="D46" s="42">
        <v>0</v>
      </c>
      <c r="E46" s="42">
        <v>0</v>
      </c>
      <c r="F46" s="39">
        <v>0</v>
      </c>
      <c r="G46" s="42">
        <v>0</v>
      </c>
      <c r="H46" s="42">
        <v>0</v>
      </c>
      <c r="I46" s="39">
        <f t="shared" si="3"/>
        <v>0</v>
      </c>
    </row>
    <row r="47" spans="1:9" ht="9.75" customHeight="1">
      <c r="A47" s="532"/>
      <c r="B47" s="545"/>
      <c r="C47" s="4" t="s">
        <v>8</v>
      </c>
      <c r="D47" s="42">
        <v>0</v>
      </c>
      <c r="E47" s="42">
        <v>0</v>
      </c>
      <c r="F47" s="39">
        <f aca="true" t="shared" si="4" ref="F47:F53">D47+E47</f>
        <v>0</v>
      </c>
      <c r="G47" s="42">
        <v>0</v>
      </c>
      <c r="H47" s="42">
        <v>0</v>
      </c>
      <c r="I47" s="39">
        <f t="shared" si="3"/>
        <v>0</v>
      </c>
    </row>
    <row r="48" spans="1:9" ht="10.5" customHeight="1">
      <c r="A48" s="532"/>
      <c r="B48" s="543" t="s">
        <v>33</v>
      </c>
      <c r="C48" s="4" t="s">
        <v>6</v>
      </c>
      <c r="D48" s="42">
        <v>0</v>
      </c>
      <c r="E48" s="42">
        <v>0</v>
      </c>
      <c r="F48" s="39">
        <f t="shared" si="4"/>
        <v>0</v>
      </c>
      <c r="G48" s="42">
        <v>0</v>
      </c>
      <c r="H48" s="42">
        <v>0</v>
      </c>
      <c r="I48" s="39">
        <f t="shared" si="3"/>
        <v>0</v>
      </c>
    </row>
    <row r="49" spans="1:9" ht="10.5" customHeight="1">
      <c r="A49" s="532"/>
      <c r="B49" s="544"/>
      <c r="C49" s="4" t="s">
        <v>7</v>
      </c>
      <c r="D49" s="42">
        <v>0</v>
      </c>
      <c r="E49" s="42">
        <v>0</v>
      </c>
      <c r="F49" s="39">
        <f t="shared" si="4"/>
        <v>0</v>
      </c>
      <c r="G49" s="42">
        <v>0</v>
      </c>
      <c r="H49" s="42">
        <v>0</v>
      </c>
      <c r="I49" s="39">
        <f t="shared" si="3"/>
        <v>0</v>
      </c>
    </row>
    <row r="50" spans="1:9" ht="10.5" customHeight="1">
      <c r="A50" s="532"/>
      <c r="B50" s="545"/>
      <c r="C50" s="4" t="s">
        <v>8</v>
      </c>
      <c r="D50" s="42">
        <v>0</v>
      </c>
      <c r="E50" s="42">
        <v>0</v>
      </c>
      <c r="F50" s="39">
        <f t="shared" si="4"/>
        <v>0</v>
      </c>
      <c r="G50" s="42">
        <v>0</v>
      </c>
      <c r="H50" s="42">
        <v>0</v>
      </c>
      <c r="I50" s="39">
        <f t="shared" si="3"/>
        <v>0</v>
      </c>
    </row>
    <row r="51" spans="1:9" ht="12.75">
      <c r="A51" s="532"/>
      <c r="B51" s="543" t="s">
        <v>34</v>
      </c>
      <c r="C51" s="4" t="s">
        <v>6</v>
      </c>
      <c r="D51" s="42">
        <v>0</v>
      </c>
      <c r="E51" s="42">
        <v>0</v>
      </c>
      <c r="F51" s="39">
        <f t="shared" si="4"/>
        <v>0</v>
      </c>
      <c r="G51" s="42">
        <v>0</v>
      </c>
      <c r="H51" s="42">
        <v>0</v>
      </c>
      <c r="I51" s="39">
        <f t="shared" si="3"/>
        <v>0</v>
      </c>
    </row>
    <row r="52" spans="1:9" ht="12.75">
      <c r="A52" s="532"/>
      <c r="B52" s="544"/>
      <c r="C52" s="4" t="s">
        <v>7</v>
      </c>
      <c r="D52" s="42">
        <v>0</v>
      </c>
      <c r="E52" s="42">
        <v>0</v>
      </c>
      <c r="F52" s="39">
        <f t="shared" si="4"/>
        <v>0</v>
      </c>
      <c r="G52" s="42">
        <v>0</v>
      </c>
      <c r="H52" s="42">
        <v>0</v>
      </c>
      <c r="I52" s="39">
        <f t="shared" si="3"/>
        <v>0</v>
      </c>
    </row>
    <row r="53" spans="1:9" ht="12.75">
      <c r="A53" s="533"/>
      <c r="B53" s="545"/>
      <c r="C53" s="4" t="s">
        <v>8</v>
      </c>
      <c r="D53" s="42">
        <v>0</v>
      </c>
      <c r="E53" s="42">
        <v>0</v>
      </c>
      <c r="F53" s="39">
        <f t="shared" si="4"/>
        <v>0</v>
      </c>
      <c r="G53" s="42">
        <v>0</v>
      </c>
      <c r="H53" s="42">
        <v>0</v>
      </c>
      <c r="I53" s="39">
        <f t="shared" si="3"/>
        <v>0</v>
      </c>
    </row>
    <row r="54" spans="1:9" ht="12.75">
      <c r="A54" s="537" t="s">
        <v>291</v>
      </c>
      <c r="B54" s="538"/>
      <c r="C54" s="539"/>
      <c r="D54" s="51">
        <f>SUM(D42:D53)</f>
        <v>0</v>
      </c>
      <c r="E54" s="51">
        <f>SUM(E42:E53)</f>
        <v>0</v>
      </c>
      <c r="F54" s="236">
        <f>SUM(F42:F53)</f>
        <v>0</v>
      </c>
      <c r="G54" s="51">
        <f>SUM(G42:G53)</f>
        <v>0</v>
      </c>
      <c r="H54" s="51">
        <f>SUM(H42:H53)</f>
        <v>0</v>
      </c>
      <c r="I54" s="236">
        <f t="shared" si="3"/>
        <v>0</v>
      </c>
    </row>
    <row r="55" spans="1:9" ht="12.75">
      <c r="A55" s="531" t="s">
        <v>18</v>
      </c>
      <c r="B55" s="543" t="s">
        <v>35</v>
      </c>
      <c r="C55" s="4" t="s">
        <v>6</v>
      </c>
      <c r="D55" s="39">
        <v>0</v>
      </c>
      <c r="E55" s="39">
        <v>0</v>
      </c>
      <c r="F55" s="39">
        <f aca="true" t="shared" si="5" ref="F55:F60">D55+E55</f>
        <v>0</v>
      </c>
      <c r="G55" s="39">
        <v>0</v>
      </c>
      <c r="H55" s="39">
        <v>0</v>
      </c>
      <c r="I55" s="39">
        <f t="shared" si="3"/>
        <v>0</v>
      </c>
    </row>
    <row r="56" spans="1:9" ht="12.75">
      <c r="A56" s="532"/>
      <c r="B56" s="544"/>
      <c r="C56" s="4" t="s">
        <v>7</v>
      </c>
      <c r="D56" s="39">
        <v>0</v>
      </c>
      <c r="E56" s="39">
        <v>0</v>
      </c>
      <c r="F56" s="39">
        <f t="shared" si="5"/>
        <v>0</v>
      </c>
      <c r="G56" s="39">
        <v>0</v>
      </c>
      <c r="H56" s="39">
        <v>0</v>
      </c>
      <c r="I56" s="39">
        <f t="shared" si="3"/>
        <v>0</v>
      </c>
    </row>
    <row r="57" spans="1:9" ht="12.75">
      <c r="A57" s="532"/>
      <c r="B57" s="545"/>
      <c r="C57" s="4" t="s">
        <v>8</v>
      </c>
      <c r="D57" s="39">
        <v>0</v>
      </c>
      <c r="E57" s="39">
        <v>0</v>
      </c>
      <c r="F57" s="39">
        <f t="shared" si="5"/>
        <v>0</v>
      </c>
      <c r="G57" s="39">
        <v>0</v>
      </c>
      <c r="H57" s="39">
        <v>0</v>
      </c>
      <c r="I57" s="39">
        <f t="shared" si="3"/>
        <v>0</v>
      </c>
    </row>
    <row r="58" spans="1:9" ht="12.75">
      <c r="A58" s="532"/>
      <c r="B58" s="543" t="s">
        <v>36</v>
      </c>
      <c r="C58" s="4" t="s">
        <v>6</v>
      </c>
      <c r="D58" s="39">
        <v>0</v>
      </c>
      <c r="E58" s="39">
        <v>0</v>
      </c>
      <c r="F58" s="39">
        <f t="shared" si="5"/>
        <v>0</v>
      </c>
      <c r="G58" s="39">
        <v>0</v>
      </c>
      <c r="H58" s="39">
        <v>0</v>
      </c>
      <c r="I58" s="39">
        <f t="shared" si="3"/>
        <v>0</v>
      </c>
    </row>
    <row r="59" spans="1:9" ht="12.75">
      <c r="A59" s="532"/>
      <c r="B59" s="544"/>
      <c r="C59" s="4" t="s">
        <v>7</v>
      </c>
      <c r="D59" s="39">
        <v>0</v>
      </c>
      <c r="E59" s="39">
        <v>0</v>
      </c>
      <c r="F59" s="39">
        <f t="shared" si="5"/>
        <v>0</v>
      </c>
      <c r="G59" s="39">
        <v>0</v>
      </c>
      <c r="H59" s="39">
        <v>0</v>
      </c>
      <c r="I59" s="39">
        <f t="shared" si="3"/>
        <v>0</v>
      </c>
    </row>
    <row r="60" spans="1:9" ht="12.75">
      <c r="A60" s="533"/>
      <c r="B60" s="545"/>
      <c r="C60" s="4" t="s">
        <v>8</v>
      </c>
      <c r="D60" s="39">
        <v>0</v>
      </c>
      <c r="E60" s="39">
        <v>0</v>
      </c>
      <c r="F60" s="39">
        <f t="shared" si="5"/>
        <v>0</v>
      </c>
      <c r="G60" s="39">
        <v>0</v>
      </c>
      <c r="H60" s="39">
        <v>0</v>
      </c>
      <c r="I60" s="39">
        <f t="shared" si="3"/>
        <v>0</v>
      </c>
    </row>
    <row r="61" spans="1:9" ht="12.75">
      <c r="A61" s="537" t="s">
        <v>291</v>
      </c>
      <c r="B61" s="538"/>
      <c r="C61" s="539"/>
      <c r="D61" s="51">
        <f aca="true" t="shared" si="6" ref="D61:I61">SUM(D55:D60)</f>
        <v>0</v>
      </c>
      <c r="E61" s="51">
        <f t="shared" si="6"/>
        <v>0</v>
      </c>
      <c r="F61" s="51">
        <f t="shared" si="6"/>
        <v>0</v>
      </c>
      <c r="G61" s="51">
        <f t="shared" si="6"/>
        <v>0</v>
      </c>
      <c r="H61" s="51">
        <f t="shared" si="6"/>
        <v>0</v>
      </c>
      <c r="I61" s="51">
        <f t="shared" si="6"/>
        <v>0</v>
      </c>
    </row>
    <row r="62" spans="1:9" ht="12.75">
      <c r="A62" s="546" t="s">
        <v>19</v>
      </c>
      <c r="B62" s="546"/>
      <c r="C62" s="5" t="s">
        <v>6</v>
      </c>
      <c r="D62" s="140">
        <f aca="true" t="shared" si="7" ref="D62:I64">D7+D10+D13+D17+D20+D23+D26+D29+D32+D35+D38+D42+D45+D48+D51+D55+D58</f>
        <v>438</v>
      </c>
      <c r="E62" s="140">
        <f t="shared" si="7"/>
        <v>700</v>
      </c>
      <c r="F62" s="140">
        <f t="shared" si="7"/>
        <v>1138</v>
      </c>
      <c r="G62" s="140">
        <f t="shared" si="7"/>
        <v>368.7</v>
      </c>
      <c r="H62" s="140">
        <f t="shared" si="7"/>
        <v>608.15</v>
      </c>
      <c r="I62" s="140">
        <f t="shared" si="7"/>
        <v>976.8499999999999</v>
      </c>
    </row>
    <row r="63" spans="1:9" ht="12.75">
      <c r="A63" s="546"/>
      <c r="B63" s="546"/>
      <c r="C63" s="5" t="s">
        <v>7</v>
      </c>
      <c r="D63" s="140">
        <f t="shared" si="7"/>
        <v>90</v>
      </c>
      <c r="E63" s="140">
        <f t="shared" si="7"/>
        <v>50</v>
      </c>
      <c r="F63" s="140">
        <f t="shared" si="7"/>
        <v>140</v>
      </c>
      <c r="G63" s="140">
        <f t="shared" si="7"/>
        <v>76.05</v>
      </c>
      <c r="H63" s="140">
        <f t="shared" si="7"/>
        <v>44.45</v>
      </c>
      <c r="I63" s="140">
        <f t="shared" si="7"/>
        <v>120.5</v>
      </c>
    </row>
    <row r="64" spans="1:9" ht="12.75">
      <c r="A64" s="546"/>
      <c r="B64" s="546"/>
      <c r="C64" s="5" t="s">
        <v>8</v>
      </c>
      <c r="D64" s="140">
        <f t="shared" si="7"/>
        <v>0</v>
      </c>
      <c r="E64" s="140">
        <f t="shared" si="7"/>
        <v>0</v>
      </c>
      <c r="F64" s="140">
        <f t="shared" si="7"/>
        <v>0</v>
      </c>
      <c r="G64" s="140">
        <f t="shared" si="7"/>
        <v>0</v>
      </c>
      <c r="H64" s="140">
        <f t="shared" si="7"/>
        <v>0</v>
      </c>
      <c r="I64" s="140">
        <f t="shared" si="7"/>
        <v>0</v>
      </c>
    </row>
    <row r="65" spans="1:9" ht="12.75">
      <c r="A65" s="523" t="s">
        <v>9</v>
      </c>
      <c r="B65" s="524"/>
      <c r="C65" s="524"/>
      <c r="D65" s="52">
        <f aca="true" t="shared" si="8" ref="D65:I65">SUM(D62:D64)</f>
        <v>528</v>
      </c>
      <c r="E65" s="52">
        <f t="shared" si="8"/>
        <v>750</v>
      </c>
      <c r="F65" s="52">
        <f>SUM(F62:F64)</f>
        <v>1278</v>
      </c>
      <c r="G65" s="52">
        <f>SUM(G62:G64)</f>
        <v>444.75</v>
      </c>
      <c r="H65" s="52">
        <f>SUM(H62:H64)</f>
        <v>652.6</v>
      </c>
      <c r="I65" s="52">
        <f t="shared" si="8"/>
        <v>1097.35</v>
      </c>
    </row>
  </sheetData>
  <sheetProtection/>
  <mergeCells count="35">
    <mergeCell ref="A65:C65"/>
    <mergeCell ref="A54:C54"/>
    <mergeCell ref="A55:A60"/>
    <mergeCell ref="B55:B57"/>
    <mergeCell ref="B58:B60"/>
    <mergeCell ref="A61:C61"/>
    <mergeCell ref="A62:B64"/>
    <mergeCell ref="B29:B31"/>
    <mergeCell ref="B32:B34"/>
    <mergeCell ref="B35:B37"/>
    <mergeCell ref="B38:B40"/>
    <mergeCell ref="A41:C41"/>
    <mergeCell ref="A42:A53"/>
    <mergeCell ref="B42:B44"/>
    <mergeCell ref="B45:B47"/>
    <mergeCell ref="B48:B50"/>
    <mergeCell ref="B51:B53"/>
    <mergeCell ref="A7:A15"/>
    <mergeCell ref="B7:B9"/>
    <mergeCell ref="B10:B12"/>
    <mergeCell ref="B13:B15"/>
    <mergeCell ref="A16:C16"/>
    <mergeCell ref="A17:A40"/>
    <mergeCell ref="B17:B19"/>
    <mergeCell ref="B20:B22"/>
    <mergeCell ref="B23:B25"/>
    <mergeCell ref="B26:B28"/>
    <mergeCell ref="A1:C1"/>
    <mergeCell ref="A2:B2"/>
    <mergeCell ref="A3:I3"/>
    <mergeCell ref="A5:A6"/>
    <mergeCell ref="B5:B6"/>
    <mergeCell ref="C5:C6"/>
    <mergeCell ref="D5:F5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Korisnik</cp:lastModifiedBy>
  <cp:lastPrinted>2021-02-18T08:16:35Z</cp:lastPrinted>
  <dcterms:created xsi:type="dcterms:W3CDTF">2007-10-08T11:23:51Z</dcterms:created>
  <dcterms:modified xsi:type="dcterms:W3CDTF">2021-02-18T08:16:47Z</dcterms:modified>
  <cp:category/>
  <cp:version/>
  <cp:contentType/>
  <cp:contentStatus/>
</cp:coreProperties>
</file>